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hisWorkbook" defaultThemeVersion="124226"/>
  <bookViews>
    <workbookView xWindow="570" yWindow="180" windowWidth="10395" windowHeight="11655" firstSheet="1" activeTab="3"/>
  </bookViews>
  <sheets>
    <sheet name="Datos que cumplimenta el client" sheetId="10" r:id="rId1"/>
    <sheet name="EVALUACIÓN CON HISTOR " sheetId="8" r:id="rId2"/>
    <sheet name="EVALUACIÓN NO HISTOR" sheetId="9" r:id="rId3"/>
    <sheet name="EVALUACIÓN NO HISTOR 2016" sheetId="11" r:id="rId4"/>
    <sheet name="RANGOS EVALUACION NO HISTOR" sheetId="5" state="hidden" r:id="rId5"/>
    <sheet name="RANGOS EVALUACION CON HISTOR" sheetId="3" state="hidden" r:id="rId6"/>
    <sheet name="Hoja1" sheetId="12" r:id="rId7"/>
  </sheets>
  <definedNames>
    <definedName name="_xlnm.Print_Area" localSheetId="0">'Datos que cumplimenta el client'!$B$3:$E$90</definedName>
    <definedName name="_xlnm.Print_Area" localSheetId="1">'EVALUACIÓN CON HISTOR '!$A$2:$O$36</definedName>
    <definedName name="_xlnm.Print_Area" localSheetId="2">'EVALUACIÓN NO HISTOR'!$B$2:$O$20</definedName>
    <definedName name="_xlnm.Print_Area" localSheetId="3">'EVALUACIÓN NO HISTOR 2016'!$B$1:$P$21</definedName>
    <definedName name="_xlnm.Print_Area" localSheetId="5">'RANGOS EVALUACION CON HISTOR'!#REF!</definedName>
    <definedName name="_xlnm.Print_Area" localSheetId="4">'RANGOS EVALUACION NO HISTOR'!$D$3:$R$16</definedName>
  </definedNames>
  <calcPr calcId="145621"/>
</workbook>
</file>

<file path=xl/calcChain.xml><?xml version="1.0" encoding="utf-8"?>
<calcChain xmlns="http://schemas.openxmlformats.org/spreadsheetml/2006/main">
  <c r="I24" i="3" l="1"/>
  <c r="I23" i="3"/>
  <c r="I22" i="3"/>
  <c r="I21" i="3"/>
  <c r="I20" i="3"/>
  <c r="I19" i="3"/>
  <c r="D6" i="10" l="1"/>
  <c r="D5" i="10"/>
  <c r="G3" i="10"/>
  <c r="J24" i="8"/>
  <c r="J18" i="8"/>
  <c r="J16" i="8"/>
  <c r="J12" i="8" l="1"/>
  <c r="M12" i="8" l="1"/>
  <c r="D14" i="10" l="1"/>
  <c r="C14" i="10"/>
  <c r="D54" i="10"/>
  <c r="D46" i="10"/>
  <c r="J10" i="9" s="1"/>
  <c r="C22" i="10"/>
  <c r="C46" i="10"/>
  <c r="C54" i="10"/>
  <c r="C66" i="10"/>
  <c r="C87" i="10"/>
  <c r="J10" i="11" l="1"/>
  <c r="M10" i="11" s="1"/>
  <c r="C13" i="10"/>
  <c r="C30" i="10"/>
  <c r="M18" i="8" l="1"/>
  <c r="J32" i="8"/>
  <c r="D66" i="10" l="1"/>
  <c r="D87" i="10" l="1"/>
  <c r="D80" i="10" l="1"/>
  <c r="D22" i="10"/>
  <c r="J28" i="8" l="1"/>
  <c r="M28" i="8" s="1"/>
  <c r="J26" i="8"/>
  <c r="M26" i="8" s="1"/>
  <c r="J8" i="8"/>
  <c r="M8" i="8" s="1"/>
  <c r="J20" i="8"/>
  <c r="M20" i="8" s="1"/>
  <c r="J30" i="8"/>
  <c r="J14" i="8"/>
  <c r="M14" i="8" s="1"/>
  <c r="J22" i="8"/>
  <c r="M22" i="8" s="1"/>
  <c r="J14" i="9"/>
  <c r="M14" i="9" s="1"/>
  <c r="M10" i="9"/>
  <c r="C80" i="10"/>
  <c r="M24" i="8"/>
  <c r="D13" i="10"/>
  <c r="D30" i="10"/>
  <c r="Q32" i="3" l="1"/>
  <c r="M30" i="8"/>
  <c r="Q29" i="3"/>
  <c r="Q30" i="3"/>
  <c r="Q31" i="3"/>
  <c r="Q28" i="3"/>
  <c r="M32" i="8" s="1"/>
  <c r="C88" i="10"/>
  <c r="C90" i="10" s="1"/>
  <c r="J14" i="11"/>
  <c r="M14" i="11" s="1"/>
  <c r="C34" i="10"/>
  <c r="J12" i="11" s="1"/>
  <c r="M12" i="11" s="1"/>
  <c r="D34" i="10"/>
  <c r="J12" i="9" l="1"/>
  <c r="M12" i="9" s="1"/>
  <c r="M16" i="8"/>
  <c r="J7" i="9"/>
  <c r="M7" i="9" s="1"/>
  <c r="C33" i="10"/>
  <c r="J7" i="11"/>
  <c r="M7" i="11" s="1"/>
  <c r="D33" i="10"/>
  <c r="D62" i="10" s="1"/>
  <c r="M18" i="11" l="1"/>
  <c r="C62" i="10"/>
  <c r="C32" i="10"/>
  <c r="D64" i="10"/>
  <c r="C64" i="10" l="1"/>
  <c r="C63" i="10"/>
  <c r="D32" i="10"/>
  <c r="D63" i="10" l="1"/>
  <c r="D88" i="10" l="1"/>
  <c r="M18" i="9" l="1"/>
  <c r="D90" i="10" l="1"/>
  <c r="J10" i="8" s="1"/>
  <c r="M10" i="8" s="1"/>
  <c r="M36" i="8" s="1"/>
  <c r="M38" i="8" s="1"/>
</calcChain>
</file>

<file path=xl/sharedStrings.xml><?xml version="1.0" encoding="utf-8"?>
<sst xmlns="http://schemas.openxmlformats.org/spreadsheetml/2006/main" count="281" uniqueCount="153">
  <si>
    <t>ACTIVO</t>
  </si>
  <si>
    <t xml:space="preserve">      A)      ACTIVO NO CORRIENTE</t>
  </si>
  <si>
    <t xml:space="preserve">            I.      Inmovilizado intangible</t>
  </si>
  <si>
    <t xml:space="preserve">            II.      Inmovilizado material</t>
  </si>
  <si>
    <t xml:space="preserve">            III.      Inversiones inmobilarias</t>
  </si>
  <si>
    <t xml:space="preserve">            IV.      Inversiones en empresas del grupo y asociadas a largo plazo</t>
  </si>
  <si>
    <t xml:space="preserve">            V.      Inversiones financieras a largo plazo</t>
  </si>
  <si>
    <t xml:space="preserve">            VI.      Activos por impuesto diferido</t>
  </si>
  <si>
    <t xml:space="preserve">            VII.      Deudores comerciales no corrientes</t>
  </si>
  <si>
    <t xml:space="preserve">      B)      ACTIVO CORRIENTE</t>
  </si>
  <si>
    <t xml:space="preserve">            I.      Activos no corrientes mantenidos en la venta</t>
  </si>
  <si>
    <t xml:space="preserve">            II.      Existencias</t>
  </si>
  <si>
    <t xml:space="preserve">            III.      Deudores comerciales y otras cuentas a cobrar</t>
  </si>
  <si>
    <t xml:space="preserve">            IV.      Inversiones en empresas del grupo y asociadas a corto plazo</t>
  </si>
  <si>
    <t xml:space="preserve">            V.      Inversiones financieras a corto plazo</t>
  </si>
  <si>
    <t xml:space="preserve">            VI.      Periodificaciones a corto plazo</t>
  </si>
  <si>
    <t xml:space="preserve">            VII.      Efectivo y otros activos liquidos equivalentes</t>
  </si>
  <si>
    <t>TOTAL ACTIVO (A+B)</t>
  </si>
  <si>
    <t>PATRIMONIO NETO Y PASIVO</t>
  </si>
  <si>
    <t xml:space="preserve">      A) PATRIMONIO NETO</t>
  </si>
  <si>
    <t xml:space="preserve">            A-1)      Fondos propios</t>
  </si>
  <si>
    <t xml:space="preserve">                  I.      Capital</t>
  </si>
  <si>
    <t xml:space="preserve">                  II.      Prima de emisión</t>
  </si>
  <si>
    <t xml:space="preserve">                  III.      Reservas</t>
  </si>
  <si>
    <t xml:space="preserve">                  IV.      (Acciones y participaciones en patrimonio propias)</t>
  </si>
  <si>
    <t xml:space="preserve">                  V.      Resultados de ejercicios anteriores</t>
  </si>
  <si>
    <t xml:space="preserve">                  VI.      Otras aportaciones de socios</t>
  </si>
  <si>
    <t xml:space="preserve">                  VII.     Resultado del ejercicio</t>
  </si>
  <si>
    <t xml:space="preserve">                  VIII.      (Dividendo a cuenta)</t>
  </si>
  <si>
    <t xml:space="preserve">                  IX.      Otros instrumentos de patrimonio</t>
  </si>
  <si>
    <t xml:space="preserve">            A-2)      Ajustes por cambio de valor</t>
  </si>
  <si>
    <t xml:space="preserve">            A-3)      Subvenciones, doncaciones y legados recibidos</t>
  </si>
  <si>
    <t xml:space="preserve">      B)      PASIVO NO CORRIENTE</t>
  </si>
  <si>
    <t xml:space="preserve">            I.      Provisiones a largo plazo</t>
  </si>
  <si>
    <t xml:space="preserve">            II.      Deudas a largo plazo</t>
  </si>
  <si>
    <t xml:space="preserve">            III.      Deudas con empresas del grupo y asociadas a largo plazo</t>
  </si>
  <si>
    <t xml:space="preserve">            IV.      Pasivos por impuesto diferido</t>
  </si>
  <si>
    <t xml:space="preserve">            V.      Periodificaciones a largo plazo</t>
  </si>
  <si>
    <t xml:space="preserve">            VI.      Acreedores comerciales no corrientes</t>
  </si>
  <si>
    <t xml:space="preserve">            VII.      Deuda con características especiales a largo plazo</t>
  </si>
  <si>
    <t xml:space="preserve">      C)      PASIVO CORRIENTE</t>
  </si>
  <si>
    <t xml:space="preserve">            I.      Pasivos vinculados con activos no corrientes mantenidos para la venta</t>
  </si>
  <si>
    <t xml:space="preserve">            II.       Provisiones a corto plazo</t>
  </si>
  <si>
    <t xml:space="preserve">            III.      Deudas a corto plazo</t>
  </si>
  <si>
    <t xml:space="preserve">            IV.     Deudas con empresas del grupo y asociadas a corto plazo</t>
  </si>
  <si>
    <t xml:space="preserve">            V.      Acreedores comerciales y otras cuentas a pagar</t>
  </si>
  <si>
    <t xml:space="preserve">            VI.    Periodificaciones a corto plazo</t>
  </si>
  <si>
    <t xml:space="preserve">            VII.   Deuda con características especiales a corto plazo</t>
  </si>
  <si>
    <t>TOTAL PATRIMONIO NETO PASIVO (A+B+C)</t>
  </si>
  <si>
    <t>check</t>
  </si>
  <si>
    <t>double check</t>
  </si>
  <si>
    <t>1.      Importe neto de la cifra de negocios</t>
  </si>
  <si>
    <t>2.      Variación de existencias de productos terminados y en curso de fabricación</t>
  </si>
  <si>
    <t>3.      Trabajos realizados por la empresa para su activo</t>
  </si>
  <si>
    <t>4.      Aprovisionamientos</t>
  </si>
  <si>
    <t>5.      Otros ingresos de explotacion</t>
  </si>
  <si>
    <t>6.      Gastos de personal</t>
  </si>
  <si>
    <t>7.      Otros gastos de explotación</t>
  </si>
  <si>
    <t>8.      Amortización del inmovilizado</t>
  </si>
  <si>
    <t>9.      Imputación de subvenciones de inmovilizado no financiero y otras</t>
  </si>
  <si>
    <t>10.      Excesos de provisiones</t>
  </si>
  <si>
    <t>11.      Deterioro y resultado por enajenaciones del inmovilizado</t>
  </si>
  <si>
    <t>12.      Diferencia negativa de combinaciones de negocio</t>
  </si>
  <si>
    <t>13.      Otros resultados</t>
  </si>
  <si>
    <t>A)      RESULTADO DE EXPLOTACIÓN (1+2+3+4+5+6+7+8+9+10+11+12+13)</t>
  </si>
  <si>
    <t>14.      Ingresos financieros</t>
  </si>
  <si>
    <t>15.      Gastos financieros</t>
  </si>
  <si>
    <t>16.      Variación de valor razonable en instrumentos financieros</t>
  </si>
  <si>
    <t>17.      Diferencias de cambio</t>
  </si>
  <si>
    <t>18.      Deterioro y resultado por enajenaciones de instrumentos financieros</t>
  </si>
  <si>
    <t>19.      Otros ingresos y Gastos de Carácter Financiero</t>
  </si>
  <si>
    <t>B)      RESULTADO FINANCIERO (14+15+16+17+18)</t>
  </si>
  <si>
    <t>C)      RESULTADO ANTES DE IMPUESTOS (A+B)</t>
  </si>
  <si>
    <t>20.      Impuestos sobre beneficios</t>
  </si>
  <si>
    <t>D)      RESULTADO DEL EJERCICIO (C+20)</t>
  </si>
  <si>
    <t>Ratio Cuestionario</t>
  </si>
  <si>
    <t>Puntuación Obtenida</t>
  </si>
  <si>
    <t>a.1) Cociente entre EBITDA / Gastos Financieros</t>
  </si>
  <si>
    <t>a.2) Cociente entre Cash Flow ejercicio / Pasivo Corriente Comercial</t>
  </si>
  <si>
    <t>a.11) Cociente entre EBITDA / Fondos Propios</t>
  </si>
  <si>
    <t>a.13) TIR del proyecto a 10 años.</t>
  </si>
  <si>
    <t>Puntuación criterio viabilidad económica y financiera:</t>
  </si>
  <si>
    <t>RANGOS DE PUNTUACIÓN HISTÓRICOS PENDIENTES DE APROBACIÓN POR LA COMISIÓN DE EVALUACIÓN</t>
  </si>
  <si>
    <t>Con históricos</t>
  </si>
  <si>
    <t>a.1) EBITDA / Gastos Financieros</t>
  </si>
  <si>
    <t>a.2) Cash Flow / Pasivo Corriente Comercial</t>
  </si>
  <si>
    <t>rango</t>
  </si>
  <si>
    <t>puntuación</t>
  </si>
  <si>
    <t>límite</t>
  </si>
  <si>
    <t>&lt; =</t>
  </si>
  <si>
    <t xml:space="preserve">&lt; = </t>
  </si>
  <si>
    <t>&gt;</t>
  </si>
  <si>
    <t>a.5) Deuda total / fondos propios</t>
  </si>
  <si>
    <t>a.7) EBITDA / pasivo corriente comercial</t>
  </si>
  <si>
    <t>a.11) EBITDA / Fondos Propios (ROE)</t>
  </si>
  <si>
    <t>a.13) TIR del proyecto a 3 años</t>
  </si>
  <si>
    <t>a.4) Margen Bruto Operativo sobre Ventas</t>
  </si>
  <si>
    <t xml:space="preserve">&gt; = </t>
  </si>
  <si>
    <t>&gt; =</t>
  </si>
  <si>
    <t>&lt;</t>
  </si>
  <si>
    <t xml:space="preserve">CRITERIOS VIABILIDAD ECONÓMICA Y FINANCIERA </t>
  </si>
  <si>
    <t xml:space="preserve">Umbral </t>
  </si>
  <si>
    <t>a.5) Cociente entre Deuda Total / Fondos propios</t>
  </si>
  <si>
    <t>a.7) Cociente entre EBITDA / Pasivo Corriente Comercial</t>
  </si>
  <si>
    <t>BALANCE DE SITUACIÓN, CUENTA DE RESULTADOS Y PRÉSTAMOS VIVOS CONCEDIDOS</t>
  </si>
  <si>
    <t>criterios No Históricos</t>
  </si>
  <si>
    <t xml:space="preserve"> </t>
  </si>
  <si>
    <t xml:space="preserve">   </t>
  </si>
  <si>
    <t xml:space="preserve">Mayor o igual que 2 veces el Pasivo Corriente </t>
  </si>
  <si>
    <t>Menor que 10%</t>
  </si>
  <si>
    <t xml:space="preserve">Menor que 0,25 </t>
  </si>
  <si>
    <t>Mayor que 15%</t>
  </si>
  <si>
    <t>Puntuación máxima</t>
  </si>
  <si>
    <t>a.1) Cociente entre Deuda Total y Fondos Propios</t>
  </si>
  <si>
    <t>a.2) Cociente entre financiación a conceder y Deuda Total</t>
  </si>
  <si>
    <t>a.3) Cociente entre financiación a conceder y Fondos Propios</t>
  </si>
  <si>
    <t>Mayor o igual que 2,5</t>
  </si>
  <si>
    <t>Menor que 2,5 y mayor o igual que 2</t>
  </si>
  <si>
    <t>Menor que 2 y mayor o igual que 1</t>
  </si>
  <si>
    <t>Menor que 1</t>
  </si>
  <si>
    <t>Mayor que 0,8</t>
  </si>
  <si>
    <t>Menor o igual que 0,8 y mayor que 0,6</t>
  </si>
  <si>
    <t>Menor o igual que 0,6 y mayor que 0,5</t>
  </si>
  <si>
    <t>Menor o igual a 0,5</t>
  </si>
  <si>
    <t>Igual que 3</t>
  </si>
  <si>
    <t>Menor o igual que 1</t>
  </si>
  <si>
    <t>Menor que 5%</t>
  </si>
  <si>
    <t>Mayor o igual que 5%</t>
  </si>
  <si>
    <t>Mayor o igual que 10%</t>
  </si>
  <si>
    <t>Mayor o igual que 15%</t>
  </si>
  <si>
    <t xml:space="preserve">RANGOS DE PUNTUACIÓN NO HISTÓRICOS </t>
  </si>
  <si>
    <t xml:space="preserve">a.8) Cociente entre EBITDA / Deuda a Corto Plazo </t>
  </si>
  <si>
    <t>a.9) Cociente entre Activo Corriente / Pasivo Corriente</t>
  </si>
  <si>
    <t>Menor o igual a 2 y Mayor que 1</t>
  </si>
  <si>
    <t>Menor a 3 y Mayor que 2</t>
  </si>
  <si>
    <t>a.3) NOF / Ingresos totales netos de activaciones</t>
  </si>
  <si>
    <t>a.3) Cociente entre NOF / ingresos totales Netos de Activaciones</t>
  </si>
  <si>
    <t>a.4) EBITDA / importe neto de la cifra de negocios</t>
  </si>
  <si>
    <t>a.4) Cociente entre EBITDA /importe neto de la cifra de negocios</t>
  </si>
  <si>
    <t>a.6) AC- PC</t>
  </si>
  <si>
    <t xml:space="preserve">a.6) AC- PC </t>
  </si>
  <si>
    <t>a.8)  EBITDA / Deuda a Corto Plazo</t>
  </si>
  <si>
    <t xml:space="preserve">a.9) Activo Corriente / Pasivo Corriente </t>
  </si>
  <si>
    <t xml:space="preserve">a.10) EBITDA / ingresos totales netos de activaciones </t>
  </si>
  <si>
    <t xml:space="preserve">a.10) Cociente entre EBITDA / ingresos totales netos de activaciones </t>
  </si>
  <si>
    <t>a.12) EBITDA / Activos No Corrientes Operativos (inmovilizado material más intangible)</t>
  </si>
  <si>
    <r>
      <t>a.12) Cociente entre EBITDA / Activos No Corrientes Operativos</t>
    </r>
    <r>
      <rPr>
        <b/>
        <sz val="9"/>
        <rFont val="Arial"/>
        <family val="2"/>
      </rPr>
      <t xml:space="preserve"> [Inmovilizado Material + Intangible]</t>
    </r>
  </si>
  <si>
    <t>TIR del proyecto</t>
  </si>
  <si>
    <t>Fecha de constitución</t>
  </si>
  <si>
    <t>Financiación solicitada (en euros)</t>
  </si>
  <si>
    <t>Balance de situación  (euros) *</t>
  </si>
  <si>
    <t>Cuenta de pérdidas y ganancias (euros)</t>
  </si>
  <si>
    <t>Clasificación del solicitante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</si>
</sst>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00"/>
    <numFmt numFmtId="165" formatCode="#,##0.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mic Sans MS"/>
      <family val="4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9"/>
      <color rgb="FFFFFFFF"/>
      <name val="Arial"/>
      <family val="2"/>
    </font>
    <font>
      <b/>
      <sz val="10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8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18" applyNumberFormat="0" applyFill="0" applyAlignment="0" applyProtection="0"/>
  </cellStyleXfs>
  <cellXfs count="136">
    <xf numFmtId="0" fontId="0" fillId="0" borderId="0" xfId="0"/>
    <xf numFmtId="4" fontId="5" fillId="0" borderId="0" xfId="2" applyNumberFormat="1" applyFont="1"/>
    <xf numFmtId="0" fontId="7" fillId="0" borderId="0" xfId="0" applyFont="1"/>
    <xf numFmtId="0" fontId="8" fillId="0" borderId="0" xfId="0" applyFont="1"/>
    <xf numFmtId="0" fontId="8" fillId="4" borderId="0" xfId="0" applyFont="1" applyFill="1"/>
    <xf numFmtId="0" fontId="8" fillId="2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10" fontId="8" fillId="0" borderId="4" xfId="1" applyNumberFormat="1" applyFont="1" applyBorder="1" applyAlignment="1">
      <alignment horizontal="center"/>
    </xf>
    <xf numFmtId="0" fontId="8" fillId="4" borderId="0" xfId="0" applyFont="1" applyFill="1" applyBorder="1" applyAlignment="1">
      <alignment vertical="center"/>
    </xf>
    <xf numFmtId="10" fontId="8" fillId="0" borderId="0" xfId="1" applyNumberFormat="1" applyFont="1"/>
    <xf numFmtId="0" fontId="8" fillId="0" borderId="4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17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15" fillId="3" borderId="0" xfId="0" applyFont="1" applyFill="1" applyBorder="1"/>
    <xf numFmtId="0" fontId="15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wrapText="1"/>
    </xf>
    <xf numFmtId="0" fontId="11" fillId="3" borderId="0" xfId="0" applyFont="1" applyFill="1" applyBorder="1" applyAlignment="1"/>
    <xf numFmtId="0" fontId="11" fillId="5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6" fillId="3" borderId="0" xfId="0" applyFont="1" applyFill="1"/>
    <xf numFmtId="0" fontId="12" fillId="3" borderId="17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9" fillId="0" borderId="0" xfId="0" applyFont="1"/>
    <xf numFmtId="0" fontId="18" fillId="0" borderId="0" xfId="0" applyFont="1"/>
    <xf numFmtId="4" fontId="17" fillId="3" borderId="0" xfId="2" applyNumberFormat="1" applyFont="1" applyFill="1"/>
    <xf numFmtId="0" fontId="14" fillId="3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 wrapText="1"/>
    </xf>
    <xf numFmtId="0" fontId="17" fillId="0" borderId="0" xfId="0" applyFont="1"/>
    <xf numFmtId="0" fontId="12" fillId="4" borderId="0" xfId="0" applyFont="1" applyFill="1"/>
    <xf numFmtId="0" fontId="12" fillId="0" borderId="0" xfId="0" applyFont="1"/>
    <xf numFmtId="0" fontId="12" fillId="4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17" xfId="0" applyFont="1" applyBorder="1" applyAlignment="1">
      <alignment horizontal="justify" vertical="center"/>
    </xf>
    <xf numFmtId="0" fontId="12" fillId="0" borderId="17" xfId="0" applyNumberFormat="1" applyFont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3" borderId="17" xfId="0" applyFont="1" applyFill="1" applyBorder="1" applyAlignment="1">
      <alignment horizontal="left" vertical="center"/>
    </xf>
    <xf numFmtId="0" fontId="11" fillId="3" borderId="17" xfId="0" applyFont="1" applyFill="1" applyBorder="1" applyAlignment="1">
      <alignment horizontal="center"/>
    </xf>
    <xf numFmtId="43" fontId="12" fillId="0" borderId="17" xfId="4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0" fontId="12" fillId="6" borderId="17" xfId="0" applyFont="1" applyFill="1" applyBorder="1" applyAlignment="1">
      <alignment horizontal="justify" vertical="center"/>
    </xf>
    <xf numFmtId="0" fontId="12" fillId="6" borderId="17" xfId="0" applyFont="1" applyFill="1" applyBorder="1" applyAlignment="1">
      <alignment horizontal="center" vertical="center"/>
    </xf>
    <xf numFmtId="2" fontId="12" fillId="6" borderId="17" xfId="0" applyNumberFormat="1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 wrapText="1"/>
    </xf>
    <xf numFmtId="43" fontId="12" fillId="6" borderId="17" xfId="4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43" fontId="20" fillId="0" borderId="4" xfId="4" applyFont="1" applyBorder="1" applyAlignment="1">
      <alignment vertical="center" wrapText="1"/>
    </xf>
    <xf numFmtId="4" fontId="18" fillId="0" borderId="0" xfId="0" applyNumberFormat="1" applyFont="1"/>
    <xf numFmtId="4" fontId="12" fillId="0" borderId="0" xfId="0" applyNumberFormat="1" applyFont="1" applyFill="1" applyBorder="1" applyAlignment="1">
      <alignment vertical="center"/>
    </xf>
    <xf numFmtId="2" fontId="12" fillId="0" borderId="0" xfId="0" applyNumberFormat="1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7" fillId="3" borderId="0" xfId="2" applyFont="1" applyFill="1" applyAlignment="1">
      <alignment wrapText="1"/>
    </xf>
    <xf numFmtId="0" fontId="5" fillId="0" borderId="0" xfId="2" applyFont="1" applyAlignment="1">
      <alignment horizontal="right" wrapText="1"/>
    </xf>
    <xf numFmtId="0" fontId="18" fillId="0" borderId="0" xfId="0" applyFont="1" applyAlignment="1">
      <alignment wrapText="1"/>
    </xf>
    <xf numFmtId="0" fontId="21" fillId="0" borderId="18" xfId="5"/>
    <xf numFmtId="0" fontId="3" fillId="8" borderId="4" xfId="2" applyFont="1" applyFill="1" applyBorder="1" applyAlignment="1">
      <alignment wrapText="1"/>
    </xf>
    <xf numFmtId="3" fontId="4" fillId="8" borderId="4" xfId="2" applyNumberFormat="1" applyFont="1" applyFill="1" applyBorder="1" applyAlignment="1">
      <alignment horizontal="center" vertical="center"/>
    </xf>
    <xf numFmtId="0" fontId="4" fillId="8" borderId="4" xfId="2" applyFont="1" applyFill="1" applyBorder="1" applyAlignment="1">
      <alignment wrapText="1"/>
    </xf>
    <xf numFmtId="4" fontId="4" fillId="8" borderId="4" xfId="2" applyNumberFormat="1" applyFont="1" applyFill="1" applyBorder="1"/>
    <xf numFmtId="0" fontId="4" fillId="8" borderId="8" xfId="2" applyFont="1" applyFill="1" applyBorder="1" applyAlignment="1">
      <alignment wrapText="1"/>
    </xf>
    <xf numFmtId="0" fontId="4" fillId="8" borderId="9" xfId="2" applyFont="1" applyFill="1" applyBorder="1" applyAlignment="1">
      <alignment wrapText="1"/>
    </xf>
    <xf numFmtId="0" fontId="4" fillId="8" borderId="11" xfId="2" applyFont="1" applyFill="1" applyBorder="1" applyAlignment="1">
      <alignment wrapText="1"/>
    </xf>
    <xf numFmtId="4" fontId="4" fillId="8" borderId="8" xfId="2" applyNumberFormat="1" applyFont="1" applyFill="1" applyBorder="1"/>
    <xf numFmtId="0" fontId="4" fillId="8" borderId="5" xfId="2" applyFont="1" applyFill="1" applyBorder="1" applyAlignment="1">
      <alignment wrapText="1"/>
    </xf>
    <xf numFmtId="0" fontId="4" fillId="8" borderId="10" xfId="2" applyFont="1" applyFill="1" applyBorder="1" applyAlignment="1">
      <alignment wrapText="1"/>
    </xf>
    <xf numFmtId="0" fontId="4" fillId="8" borderId="12" xfId="2" applyFont="1" applyFill="1" applyBorder="1" applyAlignment="1">
      <alignment wrapText="1"/>
    </xf>
    <xf numFmtId="4" fontId="4" fillId="8" borderId="11" xfId="2" applyNumberFormat="1" applyFont="1" applyFill="1" applyBorder="1"/>
    <xf numFmtId="4" fontId="4" fillId="3" borderId="6" xfId="2" applyNumberFormat="1" applyFont="1" applyFill="1" applyBorder="1" applyProtection="1">
      <protection locked="0"/>
    </xf>
    <xf numFmtId="4" fontId="4" fillId="3" borderId="0" xfId="2" applyNumberFormat="1" applyFont="1" applyFill="1" applyBorder="1" applyProtection="1">
      <protection locked="0"/>
    </xf>
    <xf numFmtId="4" fontId="4" fillId="3" borderId="13" xfId="2" applyNumberFormat="1" applyFont="1" applyFill="1" applyBorder="1" applyProtection="1">
      <protection locked="0"/>
    </xf>
    <xf numFmtId="4" fontId="4" fillId="0" borderId="11" xfId="2" applyNumberFormat="1" applyFont="1" applyFill="1" applyBorder="1" applyProtection="1">
      <protection locked="0"/>
    </xf>
    <xf numFmtId="4" fontId="4" fillId="0" borderId="4" xfId="2" applyNumberFormat="1" applyFont="1" applyFill="1" applyBorder="1" applyProtection="1">
      <protection locked="0"/>
    </xf>
    <xf numFmtId="4" fontId="12" fillId="0" borderId="17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2" fontId="12" fillId="0" borderId="17" xfId="0" applyNumberFormat="1" applyFont="1" applyFill="1" applyBorder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1" fillId="3" borderId="0" xfId="0" applyFont="1" applyFill="1" applyBorder="1" applyAlignment="1" applyProtection="1">
      <alignment vertical="center"/>
      <protection hidden="1"/>
    </xf>
    <xf numFmtId="2" fontId="11" fillId="3" borderId="0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2" fontId="12" fillId="0" borderId="17" xfId="1" applyNumberFormat="1" applyFont="1" applyFill="1" applyBorder="1" applyAlignment="1" applyProtection="1">
      <alignment horizontal="center" vertical="center"/>
      <protection hidden="1"/>
    </xf>
    <xf numFmtId="164" fontId="12" fillId="0" borderId="17" xfId="0" applyNumberFormat="1" applyFont="1" applyFill="1" applyBorder="1" applyAlignment="1" applyProtection="1">
      <alignment horizontal="center" vertical="center"/>
      <protection hidden="1"/>
    </xf>
    <xf numFmtId="10" fontId="12" fillId="0" borderId="17" xfId="1" applyNumberFormat="1" applyFont="1" applyFill="1" applyBorder="1" applyAlignment="1" applyProtection="1">
      <alignment horizontal="center" vertical="center"/>
      <protection hidden="1"/>
    </xf>
    <xf numFmtId="164" fontId="12" fillId="3" borderId="17" xfId="0" applyNumberFormat="1" applyFont="1" applyFill="1" applyBorder="1" applyAlignment="1" applyProtection="1">
      <alignment horizontal="center"/>
      <protection hidden="1"/>
    </xf>
    <xf numFmtId="164" fontId="12" fillId="3" borderId="0" xfId="0" applyNumberFormat="1" applyFont="1" applyFill="1" applyBorder="1" applyAlignment="1" applyProtection="1">
      <alignment vertical="center"/>
      <protection hidden="1"/>
    </xf>
    <xf numFmtId="0" fontId="12" fillId="3" borderId="0" xfId="0" applyFont="1" applyFill="1" applyBorder="1" applyAlignment="1" applyProtection="1">
      <alignment vertical="center"/>
      <protection hidden="1"/>
    </xf>
    <xf numFmtId="0" fontId="12" fillId="0" borderId="17" xfId="0" applyFont="1" applyFill="1" applyBorder="1" applyAlignment="1" applyProtection="1">
      <alignment horizontal="center"/>
      <protection hidden="1"/>
    </xf>
    <xf numFmtId="0" fontId="12" fillId="3" borderId="17" xfId="0" applyFont="1" applyFill="1" applyBorder="1" applyAlignment="1" applyProtection="1">
      <alignment horizontal="center"/>
      <protection hidden="1"/>
    </xf>
    <xf numFmtId="10" fontId="12" fillId="3" borderId="17" xfId="1" applyNumberFormat="1" applyFont="1" applyFill="1" applyBorder="1" applyAlignment="1" applyProtection="1">
      <alignment horizontal="center"/>
      <protection hidden="1"/>
    </xf>
    <xf numFmtId="4" fontId="12" fillId="3" borderId="17" xfId="0" applyNumberFormat="1" applyFont="1" applyFill="1" applyBorder="1" applyAlignment="1" applyProtection="1">
      <alignment horizontal="center"/>
      <protection hidden="1"/>
    </xf>
    <xf numFmtId="0" fontId="12" fillId="0" borderId="17" xfId="0" applyNumberFormat="1" applyFont="1" applyFill="1" applyBorder="1" applyAlignment="1" applyProtection="1">
      <alignment horizontal="center"/>
      <protection hidden="1"/>
    </xf>
    <xf numFmtId="10" fontId="11" fillId="3" borderId="0" xfId="0" applyNumberFormat="1" applyFont="1" applyFill="1" applyBorder="1" applyAlignment="1" applyProtection="1">
      <alignment vertical="center"/>
      <protection hidden="1"/>
    </xf>
    <xf numFmtId="4" fontId="4" fillId="9" borderId="6" xfId="2" applyNumberFormat="1" applyFont="1" applyFill="1" applyBorder="1" applyProtection="1">
      <protection locked="0"/>
    </xf>
    <xf numFmtId="4" fontId="4" fillId="9" borderId="0" xfId="2" applyNumberFormat="1" applyFont="1" applyFill="1" applyBorder="1" applyProtection="1">
      <protection locked="0"/>
    </xf>
    <xf numFmtId="4" fontId="4" fillId="9" borderId="13" xfId="2" applyNumberFormat="1" applyFont="1" applyFill="1" applyBorder="1" applyProtection="1">
      <protection locked="0"/>
    </xf>
    <xf numFmtId="4" fontId="4" fillId="9" borderId="4" xfId="2" applyNumberFormat="1" applyFont="1" applyFill="1" applyBorder="1" applyProtection="1">
      <protection locked="0"/>
    </xf>
    <xf numFmtId="164" fontId="12" fillId="0" borderId="17" xfId="0" applyNumberFormat="1" applyFont="1" applyFill="1" applyBorder="1" applyAlignment="1" applyProtection="1">
      <alignment horizontal="center"/>
      <protection hidden="1"/>
    </xf>
    <xf numFmtId="10" fontId="12" fillId="0" borderId="17" xfId="1" applyNumberFormat="1" applyFont="1" applyFill="1" applyBorder="1" applyAlignment="1" applyProtection="1">
      <alignment horizontal="center"/>
      <protection hidden="1"/>
    </xf>
    <xf numFmtId="10" fontId="20" fillId="0" borderId="4" xfId="1" applyNumberFormat="1" applyFont="1" applyBorder="1" applyAlignment="1">
      <alignment horizontal="center"/>
    </xf>
    <xf numFmtId="0" fontId="11" fillId="3" borderId="0" xfId="0" applyFont="1" applyFill="1" applyBorder="1" applyAlignment="1" applyProtection="1">
      <alignment horizontal="left"/>
      <protection hidden="1"/>
    </xf>
    <xf numFmtId="0" fontId="15" fillId="3" borderId="0" xfId="0" applyFont="1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23" fillId="7" borderId="4" xfId="0" applyFont="1" applyFill="1" applyBorder="1" applyAlignment="1">
      <alignment horizontal="right"/>
    </xf>
    <xf numFmtId="0" fontId="18" fillId="0" borderId="0" xfId="0" applyFont="1" applyFill="1"/>
    <xf numFmtId="14" fontId="18" fillId="10" borderId="4" xfId="0" applyNumberFormat="1" applyFont="1" applyFill="1" applyBorder="1" applyAlignment="1" applyProtection="1">
      <alignment horizontal="center"/>
      <protection locked="0"/>
    </xf>
    <xf numFmtId="0" fontId="18" fillId="10" borderId="4" xfId="0" applyFont="1" applyFill="1" applyBorder="1" applyAlignment="1" applyProtection="1">
      <alignment horizontal="center"/>
      <protection locked="0"/>
    </xf>
    <xf numFmtId="10" fontId="18" fillId="10" borderId="4" xfId="0" applyNumberFormat="1" applyFont="1" applyFill="1" applyBorder="1" applyAlignment="1" applyProtection="1">
      <alignment horizontal="center"/>
      <protection locked="0"/>
    </xf>
    <xf numFmtId="0" fontId="23" fillId="10" borderId="0" xfId="0" applyFont="1" applyFill="1" applyAlignment="1">
      <alignment horizontal="left"/>
    </xf>
    <xf numFmtId="0" fontId="18" fillId="10" borderId="0" xfId="0" applyFont="1" applyFill="1" applyAlignment="1">
      <alignment horizontal="left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right" vertical="center"/>
    </xf>
    <xf numFmtId="0" fontId="22" fillId="3" borderId="0" xfId="0" applyFont="1" applyFill="1" applyBorder="1" applyAlignment="1">
      <alignment horizontal="right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6">
    <cellStyle name="Millares" xfId="4" builtinId="3"/>
    <cellStyle name="Normal" xfId="0" builtinId="0"/>
    <cellStyle name="Normal 2" xfId="2"/>
    <cellStyle name="Porcentaje" xfId="1" builtinId="5"/>
    <cellStyle name="Porcentual 2" xfId="3"/>
    <cellStyle name="Título 1" xfId="5" builtinId="16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3:K90"/>
  <sheetViews>
    <sheetView workbookViewId="0">
      <selection activeCell="C3" sqref="C3"/>
    </sheetView>
  </sheetViews>
  <sheetFormatPr baseColWidth="10" defaultRowHeight="14.25" x14ac:dyDescent="0.2"/>
  <cols>
    <col min="1" max="1" width="5.7109375" style="29" customWidth="1"/>
    <col min="2" max="2" width="45" style="29" customWidth="1"/>
    <col min="3" max="3" width="21" style="29" customWidth="1"/>
    <col min="4" max="4" width="17.5703125" style="29" customWidth="1"/>
    <col min="5" max="5" width="15.28515625" style="29" customWidth="1"/>
    <col min="6" max="6" width="27" style="29" bestFit="1" customWidth="1"/>
    <col min="7" max="7" width="13.7109375" style="29" hidden="1" customWidth="1"/>
    <col min="8" max="16384" width="11.42578125" style="29"/>
  </cols>
  <sheetData>
    <row r="3" spans="2:11" ht="15" x14ac:dyDescent="0.25">
      <c r="B3" s="113" t="s">
        <v>148</v>
      </c>
      <c r="C3" s="115"/>
      <c r="G3" s="29" t="str">
        <f>IF(YEAR(C3)&lt;=2015,"HIST","RECIEN")</f>
        <v>HIST</v>
      </c>
    </row>
    <row r="4" spans="2:11" x14ac:dyDescent="0.2">
      <c r="C4" s="114"/>
      <c r="D4" s="114"/>
      <c r="E4" s="114"/>
    </row>
    <row r="5" spans="2:11" ht="15" x14ac:dyDescent="0.25">
      <c r="B5" s="113" t="s">
        <v>149</v>
      </c>
      <c r="C5" s="116"/>
      <c r="D5" s="118" t="str">
        <f>IF(LEN(C3)=0,"",(IF(YEAR(C3)&gt;=2016,"RESULTADO EN LA PESTAÑA EVALUACIÓN NO HISTOR 2016",IF(YEAR(C3)&gt;=2015,"RESULTADO EN LA PESTAÑA EVALUACIÓN NO HISTOR","RESULTADO EN LA PESTAÑA EVALUACIÓN CON HISTOR "))))</f>
        <v/>
      </c>
      <c r="E5" s="119"/>
      <c r="F5" s="119"/>
      <c r="G5" s="119"/>
      <c r="H5" s="119"/>
      <c r="I5" s="119"/>
      <c r="J5" s="119"/>
      <c r="K5" s="119"/>
    </row>
    <row r="6" spans="2:11" ht="15" x14ac:dyDescent="0.25">
      <c r="D6" s="118" t="str">
        <f>+IF(LEN(C3)=0,"",IF(YEAR(C3)&gt;=2016,"Cumplimentar únicamente la columna de 2016 con los datos a fecha de solicitud",IF(YEAR(C3)&gt;=2015,"Cumplimentar la columna de 2015 con los datos de las cuentas formuladas de 2015","Cumplimentar la columna de 2015 con los datos de las cuentas formuladas de 2015")))</f>
        <v/>
      </c>
      <c r="E6" s="119"/>
      <c r="F6" s="119"/>
      <c r="G6" s="119"/>
      <c r="H6" s="119"/>
      <c r="I6" s="119"/>
      <c r="J6" s="119"/>
      <c r="K6" s="119"/>
    </row>
    <row r="7" spans="2:11" ht="15" x14ac:dyDescent="0.25">
      <c r="B7" s="113" t="s">
        <v>147</v>
      </c>
      <c r="C7" s="117"/>
    </row>
    <row r="8" spans="2:11" x14ac:dyDescent="0.2">
      <c r="C8" s="114"/>
      <c r="D8" s="114"/>
      <c r="E8" s="114"/>
      <c r="F8" s="114"/>
    </row>
    <row r="9" spans="2:11" x14ac:dyDescent="0.2">
      <c r="C9" s="114"/>
      <c r="D9" s="114"/>
      <c r="E9" s="114"/>
      <c r="F9" s="114"/>
    </row>
    <row r="10" spans="2:11" ht="20.25" thickBot="1" x14ac:dyDescent="0.35">
      <c r="B10" s="66" t="s">
        <v>104</v>
      </c>
      <c r="C10" s="66"/>
      <c r="D10" s="66"/>
      <c r="E10" s="66"/>
      <c r="F10" s="66"/>
    </row>
    <row r="11" spans="2:11" ht="24" thickTop="1" x14ac:dyDescent="0.35">
      <c r="B11" s="28"/>
      <c r="C11" s="28"/>
    </row>
    <row r="12" spans="2:11" ht="18" x14ac:dyDescent="0.25">
      <c r="B12" s="67" t="s">
        <v>150</v>
      </c>
      <c r="C12" s="68">
        <v>2016</v>
      </c>
      <c r="D12" s="68">
        <v>2015</v>
      </c>
    </row>
    <row r="13" spans="2:11" x14ac:dyDescent="0.2">
      <c r="B13" s="69" t="s">
        <v>0</v>
      </c>
      <c r="C13" s="70">
        <f>+C14+C22</f>
        <v>0</v>
      </c>
      <c r="D13" s="70">
        <f>+D14+D22</f>
        <v>0</v>
      </c>
    </row>
    <row r="14" spans="2:11" x14ac:dyDescent="0.2">
      <c r="B14" s="69" t="s">
        <v>1</v>
      </c>
      <c r="C14" s="70">
        <f>+SUM(C15:C21)</f>
        <v>0</v>
      </c>
      <c r="D14" s="70">
        <f>+SUM(D15:D21)</f>
        <v>0</v>
      </c>
    </row>
    <row r="15" spans="2:11" x14ac:dyDescent="0.2">
      <c r="B15" s="71" t="s">
        <v>2</v>
      </c>
      <c r="C15" s="103"/>
      <c r="D15" s="103"/>
    </row>
    <row r="16" spans="2:11" x14ac:dyDescent="0.2">
      <c r="B16" s="72" t="s">
        <v>3</v>
      </c>
      <c r="C16" s="104"/>
      <c r="D16" s="104"/>
    </row>
    <row r="17" spans="2:4" x14ac:dyDescent="0.2">
      <c r="B17" s="72" t="s">
        <v>4</v>
      </c>
      <c r="C17" s="104"/>
      <c r="D17" s="104"/>
    </row>
    <row r="18" spans="2:4" ht="22.5" x14ac:dyDescent="0.2">
      <c r="B18" s="72" t="s">
        <v>5</v>
      </c>
      <c r="C18" s="104"/>
      <c r="D18" s="104"/>
    </row>
    <row r="19" spans="2:4" x14ac:dyDescent="0.2">
      <c r="B19" s="72" t="s">
        <v>6</v>
      </c>
      <c r="C19" s="104"/>
      <c r="D19" s="104"/>
    </row>
    <row r="20" spans="2:4" x14ac:dyDescent="0.2">
      <c r="B20" s="72" t="s">
        <v>7</v>
      </c>
      <c r="C20" s="104"/>
      <c r="D20" s="104"/>
    </row>
    <row r="21" spans="2:4" x14ac:dyDescent="0.2">
      <c r="B21" s="73" t="s">
        <v>8</v>
      </c>
      <c r="C21" s="105"/>
      <c r="D21" s="105"/>
    </row>
    <row r="22" spans="2:4" x14ac:dyDescent="0.2">
      <c r="B22" s="69" t="s">
        <v>9</v>
      </c>
      <c r="C22" s="70">
        <f>+SUM(C23:C29)</f>
        <v>0</v>
      </c>
      <c r="D22" s="70">
        <f>+SUM(D23:D29)</f>
        <v>0</v>
      </c>
    </row>
    <row r="23" spans="2:4" ht="22.5" x14ac:dyDescent="0.2">
      <c r="B23" s="71" t="s">
        <v>10</v>
      </c>
      <c r="C23" s="103"/>
      <c r="D23" s="103"/>
    </row>
    <row r="24" spans="2:4" x14ac:dyDescent="0.2">
      <c r="B24" s="72" t="s">
        <v>11</v>
      </c>
      <c r="C24" s="104"/>
      <c r="D24" s="104"/>
    </row>
    <row r="25" spans="2:4" ht="22.5" x14ac:dyDescent="0.2">
      <c r="B25" s="72" t="s">
        <v>12</v>
      </c>
      <c r="C25" s="104"/>
      <c r="D25" s="104"/>
    </row>
    <row r="26" spans="2:4" ht="22.5" x14ac:dyDescent="0.2">
      <c r="B26" s="72" t="s">
        <v>13</v>
      </c>
      <c r="C26" s="104"/>
      <c r="D26" s="104"/>
    </row>
    <row r="27" spans="2:4" x14ac:dyDescent="0.2">
      <c r="B27" s="72" t="s">
        <v>14</v>
      </c>
      <c r="C27" s="104"/>
      <c r="D27" s="104"/>
    </row>
    <row r="28" spans="2:4" x14ac:dyDescent="0.2">
      <c r="B28" s="72" t="s">
        <v>15</v>
      </c>
      <c r="C28" s="104"/>
      <c r="D28" s="104"/>
    </row>
    <row r="29" spans="2:4" ht="22.5" x14ac:dyDescent="0.2">
      <c r="B29" s="73" t="s">
        <v>16</v>
      </c>
      <c r="C29" s="105"/>
      <c r="D29" s="105"/>
    </row>
    <row r="30" spans="2:4" x14ac:dyDescent="0.2">
      <c r="B30" s="69" t="s">
        <v>17</v>
      </c>
      <c r="C30" s="70">
        <f>+C22+C14</f>
        <v>0</v>
      </c>
      <c r="D30" s="70">
        <f>+D22+D14</f>
        <v>0</v>
      </c>
    </row>
    <row r="31" spans="2:4" x14ac:dyDescent="0.2">
      <c r="B31" s="63"/>
      <c r="C31" s="30"/>
      <c r="D31" s="30"/>
    </row>
    <row r="32" spans="2:4" x14ac:dyDescent="0.2">
      <c r="B32" s="69" t="s">
        <v>18</v>
      </c>
      <c r="C32" s="70">
        <f>+C33+C46+C54</f>
        <v>0</v>
      </c>
      <c r="D32" s="70">
        <f>+D33+D46+D54</f>
        <v>0</v>
      </c>
    </row>
    <row r="33" spans="2:6" x14ac:dyDescent="0.2">
      <c r="B33" s="69" t="s">
        <v>19</v>
      </c>
      <c r="C33" s="70">
        <f>+C34+C44+C45</f>
        <v>0</v>
      </c>
      <c r="D33" s="70">
        <f>+D34+D44+D45</f>
        <v>0</v>
      </c>
    </row>
    <row r="34" spans="2:6" x14ac:dyDescent="0.2">
      <c r="B34" s="69" t="s">
        <v>20</v>
      </c>
      <c r="C34" s="74">
        <f>+SUM(C35:C43)</f>
        <v>0</v>
      </c>
      <c r="D34" s="74">
        <f>+SUM(D35:D43)</f>
        <v>0</v>
      </c>
    </row>
    <row r="35" spans="2:6" x14ac:dyDescent="0.2">
      <c r="B35" s="75" t="s">
        <v>21</v>
      </c>
      <c r="C35" s="103"/>
      <c r="D35" s="103"/>
      <c r="F35" s="58"/>
    </row>
    <row r="36" spans="2:6" x14ac:dyDescent="0.2">
      <c r="B36" s="76" t="s">
        <v>22</v>
      </c>
      <c r="C36" s="104"/>
      <c r="D36" s="104"/>
    </row>
    <row r="37" spans="2:6" x14ac:dyDescent="0.2">
      <c r="B37" s="76" t="s">
        <v>23</v>
      </c>
      <c r="C37" s="104"/>
      <c r="D37" s="104"/>
    </row>
    <row r="38" spans="2:6" ht="22.5" x14ac:dyDescent="0.2">
      <c r="B38" s="76" t="s">
        <v>24</v>
      </c>
      <c r="C38" s="104"/>
      <c r="D38" s="104"/>
    </row>
    <row r="39" spans="2:6" x14ac:dyDescent="0.2">
      <c r="B39" s="76" t="s">
        <v>25</v>
      </c>
      <c r="C39" s="104"/>
      <c r="D39" s="104"/>
    </row>
    <row r="40" spans="2:6" x14ac:dyDescent="0.2">
      <c r="B40" s="76" t="s">
        <v>26</v>
      </c>
      <c r="C40" s="104"/>
      <c r="D40" s="104"/>
    </row>
    <row r="41" spans="2:6" x14ac:dyDescent="0.2">
      <c r="B41" s="76" t="s">
        <v>27</v>
      </c>
      <c r="C41" s="104"/>
      <c r="D41" s="104"/>
    </row>
    <row r="42" spans="2:6" x14ac:dyDescent="0.2">
      <c r="B42" s="76" t="s">
        <v>28</v>
      </c>
      <c r="C42" s="104"/>
      <c r="D42" s="104"/>
    </row>
    <row r="43" spans="2:6" x14ac:dyDescent="0.2">
      <c r="B43" s="77" t="s">
        <v>29</v>
      </c>
      <c r="C43" s="105"/>
      <c r="D43" s="105"/>
    </row>
    <row r="44" spans="2:6" x14ac:dyDescent="0.2">
      <c r="B44" s="69" t="s">
        <v>30</v>
      </c>
      <c r="C44" s="82"/>
      <c r="D44" s="82"/>
    </row>
    <row r="45" spans="2:6" ht="22.5" x14ac:dyDescent="0.2">
      <c r="B45" s="69" t="s">
        <v>31</v>
      </c>
      <c r="C45" s="83"/>
      <c r="D45" s="83"/>
    </row>
    <row r="46" spans="2:6" x14ac:dyDescent="0.2">
      <c r="B46" s="69" t="s">
        <v>32</v>
      </c>
      <c r="C46" s="74">
        <f>+SUM(C47:C53)</f>
        <v>0</v>
      </c>
      <c r="D46" s="74">
        <f>+SUM(D47:D53)</f>
        <v>0</v>
      </c>
    </row>
    <row r="47" spans="2:6" x14ac:dyDescent="0.2">
      <c r="B47" s="76" t="s">
        <v>33</v>
      </c>
      <c r="C47" s="79"/>
      <c r="D47" s="79"/>
    </row>
    <row r="48" spans="2:6" x14ac:dyDescent="0.2">
      <c r="B48" s="76" t="s">
        <v>34</v>
      </c>
      <c r="C48" s="104"/>
      <c r="D48" s="104"/>
    </row>
    <row r="49" spans="2:4" ht="22.5" x14ac:dyDescent="0.2">
      <c r="B49" s="76" t="s">
        <v>35</v>
      </c>
      <c r="C49" s="80"/>
      <c r="D49" s="80"/>
    </row>
    <row r="50" spans="2:4" x14ac:dyDescent="0.2">
      <c r="B50" s="76" t="s">
        <v>36</v>
      </c>
      <c r="C50" s="80"/>
      <c r="D50" s="80"/>
    </row>
    <row r="51" spans="2:4" x14ac:dyDescent="0.2">
      <c r="B51" s="76" t="s">
        <v>37</v>
      </c>
      <c r="C51" s="80"/>
      <c r="D51" s="80"/>
    </row>
    <row r="52" spans="2:4" x14ac:dyDescent="0.2">
      <c r="B52" s="76" t="s">
        <v>38</v>
      </c>
      <c r="C52" s="80"/>
      <c r="D52" s="80"/>
    </row>
    <row r="53" spans="2:4" ht="22.5" x14ac:dyDescent="0.2">
      <c r="B53" s="77" t="s">
        <v>39</v>
      </c>
      <c r="C53" s="81"/>
      <c r="D53" s="81"/>
    </row>
    <row r="54" spans="2:4" x14ac:dyDescent="0.2">
      <c r="B54" s="69" t="s">
        <v>40</v>
      </c>
      <c r="C54" s="78">
        <f>+SUM(C55:C61)</f>
        <v>0</v>
      </c>
      <c r="D54" s="78">
        <f>+SUM(D55:D61)</f>
        <v>0</v>
      </c>
    </row>
    <row r="55" spans="2:4" ht="22.5" x14ac:dyDescent="0.2">
      <c r="B55" s="71" t="s">
        <v>41</v>
      </c>
      <c r="C55" s="79"/>
      <c r="D55" s="79"/>
    </row>
    <row r="56" spans="2:4" x14ac:dyDescent="0.2">
      <c r="B56" s="72" t="s">
        <v>42</v>
      </c>
      <c r="C56" s="80"/>
      <c r="D56" s="80"/>
    </row>
    <row r="57" spans="2:4" x14ac:dyDescent="0.2">
      <c r="B57" s="72" t="s">
        <v>43</v>
      </c>
      <c r="C57" s="80"/>
      <c r="D57" s="80"/>
    </row>
    <row r="58" spans="2:4" ht="22.5" x14ac:dyDescent="0.2">
      <c r="B58" s="72" t="s">
        <v>44</v>
      </c>
      <c r="C58" s="80"/>
      <c r="D58" s="80"/>
    </row>
    <row r="59" spans="2:4" ht="22.5" x14ac:dyDescent="0.2">
      <c r="B59" s="72" t="s">
        <v>45</v>
      </c>
      <c r="C59" s="104"/>
      <c r="D59" s="104"/>
    </row>
    <row r="60" spans="2:4" x14ac:dyDescent="0.2">
      <c r="B60" s="72" t="s">
        <v>46</v>
      </c>
      <c r="C60" s="80"/>
      <c r="D60" s="80"/>
    </row>
    <row r="61" spans="2:4" ht="22.5" x14ac:dyDescent="0.2">
      <c r="B61" s="73" t="s">
        <v>47</v>
      </c>
      <c r="C61" s="81"/>
      <c r="D61" s="81"/>
    </row>
    <row r="62" spans="2:4" x14ac:dyDescent="0.2">
      <c r="B62" s="69" t="s">
        <v>48</v>
      </c>
      <c r="C62" s="70">
        <f>+C54+C46+C33</f>
        <v>0</v>
      </c>
      <c r="D62" s="70">
        <f>+D54+D46+D33</f>
        <v>0</v>
      </c>
    </row>
    <row r="63" spans="2:4" hidden="1" x14ac:dyDescent="0.2">
      <c r="B63" s="64" t="s">
        <v>49</v>
      </c>
      <c r="C63" s="1">
        <f>+C62-C32</f>
        <v>0</v>
      </c>
      <c r="D63" s="1">
        <f>+D62-D32</f>
        <v>0</v>
      </c>
    </row>
    <row r="64" spans="2:4" hidden="1" x14ac:dyDescent="0.2">
      <c r="B64" s="64" t="s">
        <v>50</v>
      </c>
      <c r="C64" s="1">
        <f>+C30-C62</f>
        <v>0</v>
      </c>
      <c r="D64" s="1">
        <f>+D30-D62</f>
        <v>0</v>
      </c>
    </row>
    <row r="65" spans="2:7" x14ac:dyDescent="0.2">
      <c r="B65" s="65"/>
    </row>
    <row r="66" spans="2:7" ht="36" x14ac:dyDescent="0.25">
      <c r="B66" s="67" t="s">
        <v>151</v>
      </c>
      <c r="C66" s="68">
        <f>+C12</f>
        <v>2016</v>
      </c>
      <c r="D66" s="68">
        <f>+D12</f>
        <v>2015</v>
      </c>
    </row>
    <row r="67" spans="2:7" x14ac:dyDescent="0.2">
      <c r="B67" s="71" t="s">
        <v>51</v>
      </c>
      <c r="C67" s="106"/>
      <c r="D67" s="106"/>
      <c r="F67" s="58"/>
    </row>
    <row r="68" spans="2:7" ht="22.5" x14ac:dyDescent="0.2">
      <c r="B68" s="72" t="s">
        <v>52</v>
      </c>
      <c r="C68" s="106"/>
      <c r="D68" s="106"/>
    </row>
    <row r="69" spans="2:7" x14ac:dyDescent="0.2">
      <c r="B69" s="72" t="s">
        <v>53</v>
      </c>
      <c r="C69" s="106"/>
      <c r="D69" s="106"/>
    </row>
    <row r="70" spans="2:7" x14ac:dyDescent="0.2">
      <c r="B70" s="72" t="s">
        <v>54</v>
      </c>
      <c r="C70" s="106"/>
      <c r="D70" s="106"/>
      <c r="F70" s="58"/>
    </row>
    <row r="71" spans="2:7" x14ac:dyDescent="0.2">
      <c r="B71" s="72" t="s">
        <v>55</v>
      </c>
      <c r="C71" s="106"/>
      <c r="D71" s="106"/>
      <c r="F71" s="58"/>
    </row>
    <row r="72" spans="2:7" x14ac:dyDescent="0.2">
      <c r="B72" s="72" t="s">
        <v>56</v>
      </c>
      <c r="C72" s="106"/>
      <c r="D72" s="106"/>
    </row>
    <row r="73" spans="2:7" x14ac:dyDescent="0.2">
      <c r="B73" s="72" t="s">
        <v>57</v>
      </c>
      <c r="C73" s="106"/>
      <c r="D73" s="106"/>
      <c r="F73" s="58"/>
    </row>
    <row r="74" spans="2:7" x14ac:dyDescent="0.2">
      <c r="B74" s="72" t="s">
        <v>58</v>
      </c>
      <c r="C74" s="106"/>
      <c r="D74" s="106"/>
      <c r="F74" s="58"/>
    </row>
    <row r="75" spans="2:7" ht="22.5" x14ac:dyDescent="0.2">
      <c r="B75" s="72" t="s">
        <v>59</v>
      </c>
      <c r="C75" s="106"/>
      <c r="D75" s="106"/>
    </row>
    <row r="76" spans="2:7" x14ac:dyDescent="0.2">
      <c r="B76" s="72" t="s">
        <v>60</v>
      </c>
      <c r="C76" s="106"/>
      <c r="D76" s="106"/>
      <c r="F76" s="58"/>
    </row>
    <row r="77" spans="2:7" ht="22.5" x14ac:dyDescent="0.2">
      <c r="B77" s="72" t="s">
        <v>61</v>
      </c>
      <c r="C77" s="106"/>
      <c r="D77" s="106"/>
      <c r="G77" s="58"/>
    </row>
    <row r="78" spans="2:7" ht="22.5" x14ac:dyDescent="0.2">
      <c r="B78" s="72" t="s">
        <v>62</v>
      </c>
      <c r="C78" s="106"/>
      <c r="D78" s="106"/>
      <c r="G78" s="58"/>
    </row>
    <row r="79" spans="2:7" x14ac:dyDescent="0.2">
      <c r="B79" s="73" t="s">
        <v>63</v>
      </c>
      <c r="C79" s="106"/>
      <c r="D79" s="106"/>
    </row>
    <row r="80" spans="2:7" ht="22.5" x14ac:dyDescent="0.2">
      <c r="B80" s="69" t="s">
        <v>64</v>
      </c>
      <c r="C80" s="70">
        <f>+C67+C68+C69+C70+C71+C72+C73+C74+C75+C76+C77+C78+C79</f>
        <v>0</v>
      </c>
      <c r="D80" s="70">
        <f>+D67+D68+D69+D70+D71+D72+D73+D74+D75+D76+D77+D78+D79</f>
        <v>0</v>
      </c>
      <c r="F80" s="58"/>
    </row>
    <row r="81" spans="2:6" x14ac:dyDescent="0.2">
      <c r="B81" s="71" t="s">
        <v>65</v>
      </c>
      <c r="C81" s="106"/>
      <c r="D81" s="106"/>
    </row>
    <row r="82" spans="2:6" x14ac:dyDescent="0.2">
      <c r="B82" s="72" t="s">
        <v>66</v>
      </c>
      <c r="C82" s="106"/>
      <c r="D82" s="106"/>
      <c r="F82" s="58"/>
    </row>
    <row r="83" spans="2:6" ht="22.5" x14ac:dyDescent="0.2">
      <c r="B83" s="72" t="s">
        <v>67</v>
      </c>
      <c r="C83" s="106"/>
      <c r="D83" s="106"/>
    </row>
    <row r="84" spans="2:6" x14ac:dyDescent="0.2">
      <c r="B84" s="72" t="s">
        <v>68</v>
      </c>
      <c r="C84" s="106"/>
      <c r="D84" s="106"/>
    </row>
    <row r="85" spans="2:6" ht="22.5" x14ac:dyDescent="0.2">
      <c r="B85" s="72" t="s">
        <v>69</v>
      </c>
      <c r="C85" s="106"/>
      <c r="D85" s="106"/>
    </row>
    <row r="86" spans="2:6" x14ac:dyDescent="0.2">
      <c r="B86" s="73" t="s">
        <v>70</v>
      </c>
      <c r="C86" s="106"/>
      <c r="D86" s="106"/>
    </row>
    <row r="87" spans="2:6" x14ac:dyDescent="0.2">
      <c r="B87" s="69" t="s">
        <v>71</v>
      </c>
      <c r="C87" s="70">
        <f>+C81+C82+C83+C84+C85+C86</f>
        <v>0</v>
      </c>
      <c r="D87" s="70">
        <f>+D81+D82+D83+D84+D85+D86</f>
        <v>0</v>
      </c>
    </row>
    <row r="88" spans="2:6" x14ac:dyDescent="0.2">
      <c r="B88" s="69" t="s">
        <v>72</v>
      </c>
      <c r="C88" s="70">
        <f>+C80+C87</f>
        <v>0</v>
      </c>
      <c r="D88" s="70">
        <f>+D80+D87</f>
        <v>0</v>
      </c>
    </row>
    <row r="89" spans="2:6" x14ac:dyDescent="0.2">
      <c r="B89" s="69" t="s">
        <v>73</v>
      </c>
      <c r="C89" s="106"/>
      <c r="D89" s="106"/>
    </row>
    <row r="90" spans="2:6" x14ac:dyDescent="0.2">
      <c r="B90" s="69" t="s">
        <v>74</v>
      </c>
      <c r="C90" s="70">
        <f>+C88+C89</f>
        <v>0</v>
      </c>
      <c r="D90" s="70">
        <f>+D88+D89</f>
        <v>0</v>
      </c>
    </row>
  </sheetData>
  <sheetProtection password="C3FB" sheet="1" objects="1" scenarios="1"/>
  <conditionalFormatting sqref="D15:D21 D23:D29 D35:D43 D44 D45 D47:D53 D55:D61 D67:D79 D81:D86 D89">
    <cfRule type="expression" dxfId="1" priority="4">
      <formula>$G$3="HIST"</formula>
    </cfRule>
  </conditionalFormatting>
  <conditionalFormatting sqref="C15:C21 C23:C29 C35:C45 C47:C53 C55:C61 C67:C79 C81:C86 C89">
    <cfRule type="expression" dxfId="0" priority="2">
      <formula>$G$3="RECIEN"</formula>
    </cfRule>
  </conditionalFormatting>
  <pageMargins left="0.7" right="0.7" top="0.75" bottom="0.75" header="0.3" footer="0.3"/>
  <pageSetup paperSize="9" scale="8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R43"/>
  <sheetViews>
    <sheetView showGridLines="0" topLeftCell="A4" zoomScale="93" zoomScaleNormal="93" workbookViewId="0">
      <selection activeCell="M8" sqref="M8"/>
    </sheetView>
  </sheetViews>
  <sheetFormatPr baseColWidth="10" defaultRowHeight="12" x14ac:dyDescent="0.2"/>
  <cols>
    <col min="1" max="1" width="1.42578125" style="15" customWidth="1"/>
    <col min="2" max="2" width="28.140625" style="15" customWidth="1"/>
    <col min="3" max="3" width="1.42578125" style="15" customWidth="1"/>
    <col min="4" max="4" width="16.28515625" style="15" customWidth="1"/>
    <col min="5" max="5" width="1.42578125" style="15" customWidth="1"/>
    <col min="6" max="6" width="31.5703125" style="15" customWidth="1"/>
    <col min="7" max="7" width="1.42578125" style="15" customWidth="1"/>
    <col min="8" max="8" width="11.42578125" style="15" customWidth="1"/>
    <col min="9" max="9" width="1.42578125" style="15" customWidth="1"/>
    <col min="10" max="10" width="13.5703125" style="15" customWidth="1"/>
    <col min="11" max="11" width="1.42578125" style="15" customWidth="1"/>
    <col min="12" max="12" width="1.42578125" style="25" customWidth="1"/>
    <col min="13" max="13" width="11.140625" style="15" customWidth="1"/>
    <col min="14" max="14" width="1.42578125" style="15" customWidth="1"/>
    <col min="15" max="15" width="15.7109375" style="15" customWidth="1"/>
    <col min="16" max="16" width="1.42578125" style="15" customWidth="1"/>
    <col min="17" max="16384" width="11.42578125" style="15"/>
  </cols>
  <sheetData>
    <row r="1" spans="1:15" s="11" customFormat="1" x14ac:dyDescent="0.2">
      <c r="D1" s="12"/>
      <c r="F1" s="13"/>
      <c r="H1" s="12"/>
    </row>
    <row r="2" spans="1:15" s="11" customFormat="1" ht="12.75" thickBot="1" x14ac:dyDescent="0.3">
      <c r="F2" s="13"/>
    </row>
    <row r="3" spans="1:15" ht="21" thickBot="1" x14ac:dyDescent="0.3">
      <c r="A3" s="14"/>
      <c r="B3" s="120" t="s">
        <v>100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2"/>
    </row>
    <row r="4" spans="1:15" s="11" customFormat="1" x14ac:dyDescent="0.25"/>
    <row r="5" spans="1:15" s="11" customFormat="1" x14ac:dyDescent="0.25"/>
    <row r="6" spans="1:15" ht="24" x14ac:dyDescent="0.2">
      <c r="B6" s="21"/>
      <c r="J6" s="17" t="s">
        <v>75</v>
      </c>
      <c r="L6" s="15"/>
      <c r="M6" s="17" t="s">
        <v>76</v>
      </c>
      <c r="O6" s="34" t="s">
        <v>112</v>
      </c>
    </row>
    <row r="7" spans="1:15" s="11" customFormat="1" ht="15" x14ac:dyDescent="0.25">
      <c r="F7" s="13"/>
      <c r="O7"/>
    </row>
    <row r="8" spans="1:15" s="11" customFormat="1" ht="12.75" x14ac:dyDescent="0.2">
      <c r="B8" s="20" t="s">
        <v>77</v>
      </c>
      <c r="F8" s="13"/>
      <c r="J8" s="94" t="e">
        <f>+((+'Datos que cumplimenta el client'!D80)+(-+'Datos que cumplimenta el client'!D74-+'Datos que cumplimenta el client'!D77))/(-('Datos que cumplimenta el client'!D82+IF('Datos que cumplimenta el client'!D85&gt;0,0,'Datos que cumplimenta el client'!D85)+IF('Datos que cumplimenta el client'!D86&gt;0,0,'Datos que cumplimenta el client'!D86)))</f>
        <v>#DIV/0!</v>
      </c>
      <c r="K8" s="95"/>
      <c r="L8" s="96"/>
      <c r="M8" s="97">
        <f>IFERROR((+IF(J8&lt;=0,0,IF(J8&lt;='RANGOS EVALUACION CON HISTOR'!E10,'RANGOS EVALUACION CON HISTOR'!F10,IF(J8&lt;='RANGOS EVALUACION CON HISTOR'!E11,'RANGOS EVALUACION CON HISTOR'!F11,IF(J8&lt;='RANGOS EVALUACION CON HISTOR'!E12,'RANGOS EVALUACION CON HISTOR'!F12,IF(J8&lt;='RANGOS EVALUACION CON HISTOR'!E13,'RANGOS EVALUACION CON HISTOR'!F13,'RANGOS EVALUACION CON HISTOR'!F14)))))),O8)</f>
        <v>0.5</v>
      </c>
      <c r="N8" s="88"/>
      <c r="O8" s="98">
        <v>0.5</v>
      </c>
    </row>
    <row r="9" spans="1:15" s="11" customFormat="1" x14ac:dyDescent="0.25">
      <c r="F9" s="13"/>
      <c r="J9" s="88"/>
      <c r="K9" s="88"/>
      <c r="L9" s="88"/>
      <c r="M9" s="112"/>
      <c r="N9" s="88"/>
      <c r="O9" s="88"/>
    </row>
    <row r="10" spans="1:15" ht="12.75" x14ac:dyDescent="0.2">
      <c r="B10" s="19" t="s">
        <v>78</v>
      </c>
      <c r="J10" s="94" t="e">
        <f>(+'Datos que cumplimenta el client'!D90-'Datos que cumplimenta el client'!D77-'Datos que cumplimenta el client'!D76-'Datos que cumplimenta el client'!D74-'Datos que cumplimenta el client'!D69-'Datos que cumplimenta el client'!D68)/(+'Datos que cumplimenta el client'!D59)</f>
        <v>#DIV/0!</v>
      </c>
      <c r="K10" s="95"/>
      <c r="L10" s="96"/>
      <c r="M10" s="97">
        <f>IFERROR((+IF(J10&lt;=0,0,IF(J10&lt;='RANGOS EVALUACION CON HISTOR'!I10,'RANGOS EVALUACION CON HISTOR'!J10,IF(J10&lt;='RANGOS EVALUACION CON HISTOR'!I11,'RANGOS EVALUACION CON HISTOR'!J11,IF(J10&lt;='RANGOS EVALUACION CON HISTOR'!I12,'RANGOS EVALUACION CON HISTOR'!J12,IF(J10&lt;='RANGOS EVALUACION CON HISTOR'!I13,'RANGOS EVALUACION CON HISTOR'!J13,'RANGOS EVALUACION CON HISTOR'!J14)))))),O10)</f>
        <v>0.5</v>
      </c>
      <c r="N10" s="96"/>
      <c r="O10" s="98">
        <v>0.5</v>
      </c>
    </row>
    <row r="11" spans="1:15" s="11" customFormat="1" ht="12.75" x14ac:dyDescent="0.25">
      <c r="B11" s="20"/>
      <c r="F11" s="13"/>
      <c r="J11" s="88"/>
      <c r="K11" s="88"/>
      <c r="L11" s="88"/>
      <c r="M11" s="112"/>
      <c r="N11" s="88"/>
      <c r="O11" s="88"/>
    </row>
    <row r="12" spans="1:15" ht="12.75" x14ac:dyDescent="0.2">
      <c r="B12" s="19" t="s">
        <v>136</v>
      </c>
      <c r="J12" s="107" t="e">
        <f>(+'Datos que cumplimenta el client'!D24+'Datos que cumplimenta el client'!D25+'Datos que cumplimenta el client'!D28+'Datos que cumplimenta el client'!D29-(+'Datos que cumplimenta el client'!D59))/('Datos que cumplimenta el client'!D67+'Datos que cumplimenta el client'!D68+'Datos que cumplimenta el client'!D69-'Datos que cumplimenta el client'!D69+'Datos que cumplimenta el client'!D71)</f>
        <v>#DIV/0!</v>
      </c>
      <c r="K12" s="96"/>
      <c r="L12" s="96"/>
      <c r="M12" s="97">
        <f>IFERROR((+IF(J12&gt;='RANGOS EVALUACION CON HISTOR'!M10,'RANGOS EVALUACION CON HISTOR'!N10,IF(J12&gt;='RANGOS EVALUACION CON HISTOR'!M11,'RANGOS EVALUACION CON HISTOR'!N11,IF(J12&gt;='RANGOS EVALUACION CON HISTOR'!M12,'RANGOS EVALUACION CON HISTOR'!N12,IF(J12&gt;='RANGOS EVALUACION CON HISTOR'!M13,'RANGOS EVALUACION CON HISTOR'!N13,'RANGOS EVALUACION CON HISTOR'!N14))))),0.1)</f>
        <v>0.1</v>
      </c>
      <c r="N12" s="96"/>
      <c r="O12" s="98">
        <v>0.5</v>
      </c>
    </row>
    <row r="13" spans="1:15" s="11" customFormat="1" ht="12.75" x14ac:dyDescent="0.25">
      <c r="B13" s="20"/>
      <c r="F13" s="13"/>
      <c r="J13" s="88"/>
      <c r="K13" s="88"/>
      <c r="L13" s="88"/>
      <c r="M13" s="112"/>
      <c r="N13" s="88"/>
      <c r="O13" s="88"/>
    </row>
    <row r="14" spans="1:15" ht="12.75" x14ac:dyDescent="0.2">
      <c r="B14" s="19" t="s">
        <v>138</v>
      </c>
      <c r="J14" s="99" t="e">
        <f>(+(+'Datos que cumplimenta el client'!D80)+(-+'Datos que cumplimenta el client'!D74-+'Datos que cumplimenta el client'!D77))/(+'Datos que cumplimenta el client'!D67)</f>
        <v>#DIV/0!</v>
      </c>
      <c r="K14" s="96"/>
      <c r="L14" s="96"/>
      <c r="M14" s="97">
        <f>IFERROR((+IF(J14&lt;=0,0,IF(J14&lt;='RANGOS EVALUACION CON HISTOR'!Q10,'RANGOS EVALUACION CON HISTOR'!R10,IF(J14&lt;='RANGOS EVALUACION CON HISTOR'!Q11,'RANGOS EVALUACION CON HISTOR'!R11,IF(J14&lt;='RANGOS EVALUACION CON HISTOR'!Q12,'RANGOS EVALUACION CON HISTOR'!R12,IF(J14&lt;='RANGOS EVALUACION CON HISTOR'!Q13,'RANGOS EVALUACION CON HISTOR'!R13,'RANGOS EVALUACION CON HISTOR'!R14)))))),0.1)</f>
        <v>0.1</v>
      </c>
      <c r="N14" s="96"/>
      <c r="O14" s="98">
        <v>0.5</v>
      </c>
    </row>
    <row r="15" spans="1:15" s="11" customFormat="1" ht="12.75" x14ac:dyDescent="0.25">
      <c r="B15" s="20"/>
      <c r="F15" s="13"/>
      <c r="J15" s="88"/>
      <c r="K15" s="88"/>
      <c r="L15" s="88"/>
      <c r="M15" s="112"/>
      <c r="N15" s="88"/>
      <c r="O15" s="88"/>
    </row>
    <row r="16" spans="1:15" ht="12.75" x14ac:dyDescent="0.2">
      <c r="B16" s="19" t="s">
        <v>102</v>
      </c>
      <c r="J16" s="94" t="e">
        <f>((+'Datos que cumplimenta el client'!D46)+(+'Datos que cumplimenta el client'!D54)+'Datos que cumplimenta el client'!C5)/(+'Datos que cumplimenta el client'!D34-'Datos que cumplimenta el client'!D43)</f>
        <v>#DIV/0!</v>
      </c>
      <c r="K16" s="96"/>
      <c r="L16" s="96"/>
      <c r="M16" s="97" t="e">
        <f>+IF(J16&gt;='RANGOS EVALUACION CON HISTOR'!E19,'RANGOS EVALUACION CON HISTOR'!F19,IF(J16&gt;='RANGOS EVALUACION CON HISTOR'!E20,'RANGOS EVALUACION CON HISTOR'!F20,IF(J16&gt;='RANGOS EVALUACION CON HISTOR'!E21,'RANGOS EVALUACION CON HISTOR'!F21,IF(J16&gt;='RANGOS EVALUACION CON HISTOR'!E22,'RANGOS EVALUACION CON HISTOR'!F22,'RANGOS EVALUACION CON HISTOR'!F23))))</f>
        <v>#DIV/0!</v>
      </c>
      <c r="N16" s="96"/>
      <c r="O16" s="98">
        <v>0.6</v>
      </c>
    </row>
    <row r="17" spans="2:18" s="11" customFormat="1" ht="12.75" x14ac:dyDescent="0.25">
      <c r="B17" s="20"/>
      <c r="F17" s="13"/>
      <c r="J17" s="88"/>
      <c r="K17" s="88"/>
      <c r="L17" s="88"/>
      <c r="M17" s="112"/>
      <c r="N17" s="88"/>
      <c r="O17" s="88"/>
    </row>
    <row r="18" spans="2:18" ht="12.75" x14ac:dyDescent="0.2">
      <c r="B18" s="19" t="s">
        <v>140</v>
      </c>
      <c r="J18" s="100">
        <f>(+'Datos que cumplimenta el client'!D22)-(+'Datos que cumplimenta el client'!D54)</f>
        <v>0</v>
      </c>
      <c r="K18" s="96"/>
      <c r="L18" s="96"/>
      <c r="M18" s="101">
        <f>IF(J18&lt;0,0,IF(J18&lt;'RANGOS EVALUACION CON HISTOR'!I19,'RANGOS EVALUACION CON HISTOR'!J19,IF(J18&lt;'RANGOS EVALUACION CON HISTOR'!I20,'RANGOS EVALUACION CON HISTOR'!J20,IF(J18&lt;'RANGOS EVALUACION CON HISTOR'!I21,'RANGOS EVALUACION CON HISTOR'!J21,IF(J18&lt;'RANGOS EVALUACION CON HISTOR'!I22,'RANGOS EVALUACION CON HISTOR'!J22,IF(J18&lt;'RANGOS EVALUACION CON HISTOR'!I23,'RANGOS EVALUACION CON HISTOR'!J23,'RANGOS EVALUACION CON HISTOR'!J24))))))</f>
        <v>0.1</v>
      </c>
      <c r="N18" s="96"/>
      <c r="O18" s="98">
        <v>0.6</v>
      </c>
      <c r="R18" s="49"/>
    </row>
    <row r="19" spans="2:18" s="11" customFormat="1" ht="12.75" x14ac:dyDescent="0.25">
      <c r="B19" s="20"/>
      <c r="F19" s="13"/>
      <c r="J19" s="88"/>
      <c r="K19" s="88"/>
      <c r="L19" s="88"/>
      <c r="M19" s="112"/>
      <c r="N19" s="88"/>
      <c r="O19" s="88"/>
    </row>
    <row r="20" spans="2:18" ht="12.75" x14ac:dyDescent="0.2">
      <c r="B20" s="19" t="s">
        <v>103</v>
      </c>
      <c r="J20" s="94" t="e">
        <f>((+'Datos que cumplimenta el client'!D80)+(-+'Datos que cumplimenta el client'!D74-+'Datos que cumplimenta el client'!D77))/(+'Datos que cumplimenta el client'!D59)</f>
        <v>#DIV/0!</v>
      </c>
      <c r="K20" s="96"/>
      <c r="L20" s="96"/>
      <c r="M20" s="97">
        <f>IFERROR((+IF(J20&lt;=0,0,IF(J20&lt;='RANGOS EVALUACION CON HISTOR'!M19,'RANGOS EVALUACION CON HISTOR'!N19,IF(J20&lt;='RANGOS EVALUACION CON HISTOR'!M20,'RANGOS EVALUACION CON HISTOR'!N20,IF(J20&lt;='RANGOS EVALUACION CON HISTOR'!M21,'RANGOS EVALUACION CON HISTOR'!N21,IF(J20&lt;='RANGOS EVALUACION CON HISTOR'!M22,'RANGOS EVALUACION CON HISTOR'!N22,'RANGOS EVALUACION CON HISTOR'!N23)))))),O20)</f>
        <v>0.6</v>
      </c>
      <c r="N20" s="96"/>
      <c r="O20" s="98">
        <v>0.6</v>
      </c>
    </row>
    <row r="21" spans="2:18" s="11" customFormat="1" ht="12.75" x14ac:dyDescent="0.25">
      <c r="B21" s="20"/>
      <c r="F21" s="13"/>
      <c r="J21" s="88"/>
      <c r="K21" s="88"/>
      <c r="L21" s="88"/>
      <c r="M21" s="112"/>
      <c r="N21" s="88"/>
      <c r="O21" s="88"/>
    </row>
    <row r="22" spans="2:18" ht="12.75" x14ac:dyDescent="0.2">
      <c r="B22" s="19" t="s">
        <v>131</v>
      </c>
      <c r="J22" s="94" t="e">
        <f>(+(+'Datos que cumplimenta el client'!D80)+(-+'Datos que cumplimenta el client'!D74-+'Datos que cumplimenta el client'!D77))/(+'Datos que cumplimenta el client'!D57+'Datos que cumplimenta el client'!D58+'Datos que cumplimenta el client'!D61)</f>
        <v>#DIV/0!</v>
      </c>
      <c r="K22" s="96"/>
      <c r="L22" s="96"/>
      <c r="M22" s="97">
        <f>IFERROR((+IF(J22&lt;=0,0,IF(J22&lt;='RANGOS EVALUACION CON HISTOR'!Q19,'RANGOS EVALUACION CON HISTOR'!R19,IF(J22&lt;='RANGOS EVALUACION CON HISTOR'!Q20,'RANGOS EVALUACION CON HISTOR'!R20,IF(J22&lt;='RANGOS EVALUACION CON HISTOR'!Q21,'RANGOS EVALUACION CON HISTOR'!R21,IF(J22&lt;='RANGOS EVALUACION CON HISTOR'!Q22,'RANGOS EVALUACION CON HISTOR'!R22,'RANGOS EVALUACION CON HISTOR'!R23)))))),O22)</f>
        <v>0.6</v>
      </c>
      <c r="N22" s="96"/>
      <c r="O22" s="98">
        <v>0.6</v>
      </c>
    </row>
    <row r="23" spans="2:18" s="11" customFormat="1" ht="12.75" x14ac:dyDescent="0.25">
      <c r="B23" s="20"/>
      <c r="F23" s="13"/>
      <c r="J23" s="88"/>
      <c r="K23" s="88"/>
      <c r="L23" s="88"/>
      <c r="M23" s="112"/>
      <c r="N23" s="88"/>
      <c r="O23" s="88"/>
    </row>
    <row r="24" spans="2:18" ht="12.75" x14ac:dyDescent="0.2">
      <c r="B24" s="19" t="s">
        <v>132</v>
      </c>
      <c r="J24" s="94" t="e">
        <f>(+'Datos que cumplimenta el client'!D22)/(+'Datos que cumplimenta el client'!D54)</f>
        <v>#DIV/0!</v>
      </c>
      <c r="K24" s="96"/>
      <c r="L24" s="96"/>
      <c r="M24" s="97">
        <f>IFERROR((+IF(J24&lt;='RANGOS EVALUACION CON HISTOR'!U19,'RANGOS EVALUACION CON HISTOR'!V19,IF(J24&lt;='RANGOS EVALUACION CON HISTOR'!U20,'RANGOS EVALUACION CON HISTOR'!V20,IF(J24&lt;='RANGOS EVALUACION CON HISTOR'!U21,'RANGOS EVALUACION CON HISTOR'!V21,IF(J24&lt;='RANGOS EVALUACION CON HISTOR'!U22,'RANGOS EVALUACION CON HISTOR'!V22,'RANGOS EVALUACION CON HISTOR'!V23))))),O24)</f>
        <v>0.6</v>
      </c>
      <c r="N24" s="96"/>
      <c r="O24" s="98">
        <v>0.6</v>
      </c>
    </row>
    <row r="25" spans="2:18" s="11" customFormat="1" ht="12.75" x14ac:dyDescent="0.25">
      <c r="B25" s="20"/>
      <c r="F25" s="13"/>
      <c r="J25" s="88"/>
      <c r="K25" s="88"/>
      <c r="L25" s="88"/>
      <c r="M25" s="112"/>
      <c r="N25" s="88"/>
      <c r="O25" s="88"/>
    </row>
    <row r="26" spans="2:18" ht="12.75" x14ac:dyDescent="0.2">
      <c r="B26" s="19" t="s">
        <v>144</v>
      </c>
      <c r="J26" s="108" t="e">
        <f>((+'Datos que cumplimenta el client'!D80)+(-+'Datos que cumplimenta el client'!D74-+'Datos que cumplimenta el client'!D77))/('Datos que cumplimenta el client'!D67+'Datos que cumplimenta el client'!D68+'Datos que cumplimenta el client'!D69-'Datos que cumplimenta el client'!D69+'Datos que cumplimenta el client'!D71)</f>
        <v>#DIV/0!</v>
      </c>
      <c r="K26" s="96"/>
      <c r="L26" s="96"/>
      <c r="M26" s="97">
        <f>IFERROR((+IF(J26&lt;=0,0,IF(J26&lt;='RANGOS EVALUACION CON HISTOR'!E28,'RANGOS EVALUACION CON HISTOR'!F28,IF(J26&lt;='RANGOS EVALUACION CON HISTOR'!E29,'RANGOS EVALUACION CON HISTOR'!F29,IF(J26&lt;='RANGOS EVALUACION CON HISTOR'!E30,'RANGOS EVALUACION CON HISTOR'!F30,IF(J26&lt;='RANGOS EVALUACION CON HISTOR'!E31,'RANGOS EVALUACION CON HISTOR'!F31,'RANGOS EVALUACION CON HISTOR'!F32)))))),0.1)</f>
        <v>0.1</v>
      </c>
      <c r="N26" s="96"/>
      <c r="O26" s="98">
        <v>0.5</v>
      </c>
    </row>
    <row r="27" spans="2:18" s="11" customFormat="1" ht="12.75" x14ac:dyDescent="0.25">
      <c r="B27" s="20"/>
      <c r="F27" s="13"/>
      <c r="J27" s="88"/>
      <c r="K27" s="88"/>
      <c r="L27" s="88"/>
      <c r="M27" s="112"/>
      <c r="N27" s="88"/>
      <c r="O27" s="88"/>
    </row>
    <row r="28" spans="2:18" ht="12.75" x14ac:dyDescent="0.2">
      <c r="B28" s="19" t="s">
        <v>79</v>
      </c>
      <c r="J28" s="99" t="e">
        <f>((+'Datos que cumplimenta el client'!D80)+(-+'Datos que cumplimenta el client'!D74-+'Datos que cumplimenta el client'!D77))/(+'Datos que cumplimenta el client'!D34-'Datos que cumplimenta el client'!D43)</f>
        <v>#DIV/0!</v>
      </c>
      <c r="K28" s="96"/>
      <c r="L28" s="96"/>
      <c r="M28" s="97" t="e">
        <f>+IF(J28&lt;=0,0,IF(J28&lt;='RANGOS EVALUACION CON HISTOR'!I28,'RANGOS EVALUACION CON HISTOR'!J28,IF(J28&lt;='RANGOS EVALUACION CON HISTOR'!I29,'RANGOS EVALUACION CON HISTOR'!J29,IF(J28&lt;='RANGOS EVALUACION CON HISTOR'!I30,'RANGOS EVALUACION CON HISTOR'!J30,IF(J28&lt;='RANGOS EVALUACION CON HISTOR'!I31,'RANGOS EVALUACION CON HISTOR'!J31,'RANGOS EVALUACION CON HISTOR'!J32)))))</f>
        <v>#DIV/0!</v>
      </c>
      <c r="N28" s="96"/>
      <c r="O28" s="98">
        <v>0.5</v>
      </c>
    </row>
    <row r="29" spans="2:18" s="11" customFormat="1" ht="12.75" x14ac:dyDescent="0.25">
      <c r="B29" s="20"/>
      <c r="F29" s="13"/>
      <c r="J29" s="102"/>
      <c r="K29" s="88"/>
      <c r="L29" s="88"/>
      <c r="M29" s="112"/>
      <c r="N29" s="88"/>
      <c r="O29" s="88"/>
    </row>
    <row r="30" spans="2:18" ht="12.75" x14ac:dyDescent="0.2">
      <c r="B30" s="19" t="s">
        <v>146</v>
      </c>
      <c r="J30" s="99" t="e">
        <f>((+'Datos que cumplimenta el client'!D80)+(-+'Datos que cumplimenta el client'!D74-+'Datos que cumplimenta el client'!D77))/(+'Datos que cumplimenta el client'!D15+'Datos que cumplimenta el client'!D16)</f>
        <v>#DIV/0!</v>
      </c>
      <c r="K30" s="96"/>
      <c r="L30" s="96"/>
      <c r="M30" s="97">
        <f>IFERROR((+IF(J30&lt;=0,0,IF(J30&lt;='RANGOS EVALUACION CON HISTOR'!M28,'RANGOS EVALUACION CON HISTOR'!N28,IF(J30&lt;='RANGOS EVALUACION CON HISTOR'!M29,'RANGOS EVALUACION CON HISTOR'!N29,IF(J30&lt;='RANGOS EVALUACION CON HISTOR'!M30,'RANGOS EVALUACION CON HISTOR'!N30,IF(J30&lt;='RANGOS EVALUACION CON HISTOR'!M31,'RANGOS EVALUACION CON HISTOR'!N31,'RANGOS EVALUACION CON HISTOR'!N32)))))),O30)</f>
        <v>0.5</v>
      </c>
      <c r="N30" s="96"/>
      <c r="O30" s="98">
        <v>0.5</v>
      </c>
    </row>
    <row r="31" spans="2:18" s="11" customFormat="1" ht="12.75" x14ac:dyDescent="0.25">
      <c r="B31" s="20"/>
      <c r="F31" s="13"/>
      <c r="J31" s="102"/>
      <c r="K31" s="88"/>
      <c r="L31" s="88"/>
      <c r="M31" s="112"/>
      <c r="N31" s="88"/>
      <c r="O31" s="88"/>
    </row>
    <row r="32" spans="2:18" ht="12.75" x14ac:dyDescent="0.2">
      <c r="B32" s="19" t="s">
        <v>80</v>
      </c>
      <c r="J32" s="99">
        <f>+'Datos que cumplimenta el client'!C7</f>
        <v>0</v>
      </c>
      <c r="K32" s="96"/>
      <c r="L32" s="96"/>
      <c r="M32" s="97" t="e">
        <f>+IF(J32&lt;='RANGOS EVALUACION CON HISTOR'!Q28,'RANGOS EVALUACION CON HISTOR'!R28,IF(J32&lt;='RANGOS EVALUACION CON HISTOR'!Q29,'RANGOS EVALUACION CON HISTOR'!R29,IF(J32&lt;='RANGOS EVALUACION CON HISTOR'!Q30,'RANGOS EVALUACION CON HISTOR'!R30,IF(J32&lt;='RANGOS EVALUACION CON HISTOR'!Q31,'RANGOS EVALUACION CON HISTOR'!R31,'RANGOS EVALUACION CON HISTOR'!R32))))</f>
        <v>#DIV/0!</v>
      </c>
      <c r="N32" s="96"/>
      <c r="O32" s="98">
        <v>0.5</v>
      </c>
    </row>
    <row r="33" spans="2:15" s="11" customFormat="1" x14ac:dyDescent="0.25">
      <c r="F33" s="13"/>
    </row>
    <row r="34" spans="2:15" x14ac:dyDescent="0.2">
      <c r="B34" s="124" t="s">
        <v>101</v>
      </c>
      <c r="C34" s="124"/>
      <c r="D34" s="124"/>
      <c r="E34" s="124"/>
      <c r="F34" s="124"/>
      <c r="G34" s="124"/>
      <c r="H34" s="124"/>
      <c r="I34" s="124"/>
      <c r="J34" s="124"/>
      <c r="K34" s="27"/>
      <c r="L34" s="11"/>
      <c r="M34" s="16">
        <v>3.5</v>
      </c>
    </row>
    <row r="35" spans="2:15" s="11" customFormat="1" x14ac:dyDescent="0.25">
      <c r="B35" s="124"/>
      <c r="C35" s="124"/>
      <c r="D35" s="124"/>
      <c r="E35" s="124"/>
      <c r="F35" s="124"/>
      <c r="G35" s="124"/>
      <c r="H35" s="124"/>
      <c r="I35" s="124"/>
      <c r="J35" s="124"/>
    </row>
    <row r="36" spans="2:15" x14ac:dyDescent="0.2">
      <c r="B36" s="22"/>
      <c r="C36" s="22"/>
      <c r="D36" s="22"/>
      <c r="E36" s="22"/>
      <c r="F36" s="123" t="s">
        <v>81</v>
      </c>
      <c r="G36" s="123"/>
      <c r="H36" s="123"/>
      <c r="I36" s="123"/>
      <c r="J36" s="123"/>
      <c r="K36" s="22"/>
      <c r="L36" s="15"/>
      <c r="M36" s="46" t="e">
        <f>+M8+M10+M12+M14+M16+M18+M20+M22+M24+M26+M28+M30+M32</f>
        <v>#DIV/0!</v>
      </c>
    </row>
    <row r="37" spans="2:15" s="11" customFormat="1" x14ac:dyDescent="0.25">
      <c r="F37" s="13"/>
    </row>
    <row r="38" spans="2:15" ht="12.75" x14ac:dyDescent="0.2">
      <c r="B38" s="125" t="s">
        <v>152</v>
      </c>
      <c r="C38" s="125"/>
      <c r="D38" s="125"/>
      <c r="E38" s="125"/>
      <c r="F38" s="125"/>
      <c r="G38" s="125"/>
      <c r="H38" s="125"/>
      <c r="I38" s="125"/>
      <c r="J38" s="125"/>
      <c r="K38" s="27"/>
      <c r="L38" s="11"/>
      <c r="M38" s="111" t="e">
        <f>(+IF(M36&lt;3.5,"No supera el umbral mínimo",IF((M36-M32)&lt;=4.5,"Satisfactoria",IF((M36-M32)&lt;=5.8,"Buena","Excelente"))))</f>
        <v>#DIV/0!</v>
      </c>
    </row>
    <row r="39" spans="2:15" s="11" customFormat="1" x14ac:dyDescent="0.2">
      <c r="D39" s="12"/>
      <c r="F39" s="13"/>
      <c r="H39" s="12"/>
    </row>
    <row r="40" spans="2:15" s="11" customFormat="1" x14ac:dyDescent="0.2">
      <c r="D40" s="12"/>
      <c r="F40" s="123"/>
      <c r="G40" s="123"/>
      <c r="H40" s="123"/>
      <c r="I40" s="123"/>
      <c r="J40" s="123"/>
      <c r="N40" s="110"/>
      <c r="O40" s="110"/>
    </row>
    <row r="41" spans="2:15" s="11" customFormat="1" ht="12.75" x14ac:dyDescent="0.25">
      <c r="B41" s="20"/>
      <c r="C41" s="20"/>
      <c r="D41" s="20"/>
    </row>
    <row r="42" spans="2:15" s="11" customFormat="1" ht="12.75" x14ac:dyDescent="0.25">
      <c r="B42" s="20"/>
      <c r="C42" s="20"/>
      <c r="D42" s="20"/>
    </row>
    <row r="43" spans="2:15" s="11" customFormat="1" x14ac:dyDescent="0.25">
      <c r="D43" s="18"/>
      <c r="F43" s="13"/>
      <c r="H43" s="18"/>
    </row>
  </sheetData>
  <sheetProtection password="C3FB" sheet="1" objects="1" scenarios="1"/>
  <mergeCells count="6">
    <mergeCell ref="B3:O3"/>
    <mergeCell ref="F40:J40"/>
    <mergeCell ref="B34:J34"/>
    <mergeCell ref="B35:J35"/>
    <mergeCell ref="B38:J38"/>
    <mergeCell ref="F36:J36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1200" verticalDpi="1200" r:id="rId1"/>
  <headerFooter>
    <oddFooter>&amp;C&amp;8Esta calificación solo es válida con los datos aportados. Cualquier variación invalida el resultado.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R26"/>
  <sheetViews>
    <sheetView showGridLines="0" workbookViewId="0">
      <selection activeCell="F28" sqref="F28"/>
    </sheetView>
  </sheetViews>
  <sheetFormatPr baseColWidth="10" defaultRowHeight="12" x14ac:dyDescent="0.2"/>
  <cols>
    <col min="1" max="1" width="1.42578125" style="15" customWidth="1"/>
    <col min="2" max="2" width="28.140625" style="15" customWidth="1"/>
    <col min="3" max="3" width="1.42578125" style="15" customWidth="1"/>
    <col min="4" max="4" width="16.5703125" style="15" customWidth="1"/>
    <col min="5" max="5" width="1.42578125" style="15" customWidth="1"/>
    <col min="6" max="6" width="32" style="15" customWidth="1"/>
    <col min="7" max="7" width="1.42578125" style="15" customWidth="1"/>
    <col min="8" max="8" width="11.42578125" style="15" customWidth="1"/>
    <col min="9" max="9" width="1.42578125" style="15" customWidth="1"/>
    <col min="10" max="10" width="11.140625" style="15" customWidth="1"/>
    <col min="11" max="11" width="1.42578125" style="15" customWidth="1"/>
    <col min="12" max="12" width="1.42578125" style="25" customWidth="1"/>
    <col min="13" max="13" width="11.140625" style="15" customWidth="1"/>
    <col min="14" max="14" width="1.42578125" style="15" customWidth="1"/>
    <col min="15" max="15" width="15.7109375" style="15" customWidth="1"/>
    <col min="16" max="16" width="1.42578125" style="15" customWidth="1"/>
    <col min="17" max="16384" width="11.42578125" style="15"/>
  </cols>
  <sheetData>
    <row r="1" spans="1:18" s="11" customFormat="1" ht="12.75" thickBot="1" x14ac:dyDescent="0.25">
      <c r="D1" s="12"/>
      <c r="F1" s="13"/>
      <c r="H1" s="12"/>
    </row>
    <row r="2" spans="1:18" ht="21" thickBot="1" x14ac:dyDescent="0.3">
      <c r="A2" s="14"/>
      <c r="B2" s="120" t="s">
        <v>100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2"/>
    </row>
    <row r="3" spans="1:18" s="11" customFormat="1" x14ac:dyDescent="0.25"/>
    <row r="4" spans="1:18" s="11" customFormat="1" x14ac:dyDescent="0.25"/>
    <row r="5" spans="1:18" ht="36" x14ac:dyDescent="0.25">
      <c r="B5" s="31"/>
      <c r="J5" s="23" t="s">
        <v>75</v>
      </c>
      <c r="K5" s="24"/>
      <c r="L5" s="24"/>
      <c r="M5" s="23" t="s">
        <v>76</v>
      </c>
      <c r="O5" s="34" t="s">
        <v>112</v>
      </c>
    </row>
    <row r="6" spans="1:18" s="11" customFormat="1" ht="3.75" customHeight="1" x14ac:dyDescent="0.25">
      <c r="F6" s="13"/>
      <c r="O6" s="32"/>
    </row>
    <row r="7" spans="1:18" s="49" customFormat="1" ht="12.75" x14ac:dyDescent="0.25">
      <c r="B7" s="56" t="s">
        <v>113</v>
      </c>
      <c r="C7" s="56"/>
      <c r="D7" s="56"/>
      <c r="E7" s="56"/>
      <c r="F7" s="56"/>
      <c r="J7" s="84" t="e">
        <f>((+'Datos que cumplimenta el client'!D46)+(+'Datos que cumplimenta el client'!D54)+'Datos que cumplimenta el client'!C5)/(+'Datos que cumplimenta el client'!D34-'Datos que cumplimenta el client'!D43)</f>
        <v>#DIV/0!</v>
      </c>
      <c r="K7" s="85"/>
      <c r="L7" s="85"/>
      <c r="M7" s="86" t="e">
        <f>+IF(J7&lt;'RANGOS EVALUACION NO HISTOR'!E12,'RANGOS EVALUACION NO HISTOR'!F12,IF(J7&lt;'RANGOS EVALUACION NO HISTOR'!E11,'RANGOS EVALUACION NO HISTOR'!F11,IF(J7&lt;'RANGOS EVALUACION NO HISTOR'!E10,'RANGOS EVALUACION NO HISTOR'!F10,'RANGOS EVALUACION NO HISTOR'!F9)))</f>
        <v>#DIV/0!</v>
      </c>
      <c r="N7" s="85"/>
      <c r="O7" s="87">
        <v>2.5</v>
      </c>
      <c r="R7" s="59"/>
    </row>
    <row r="8" spans="1:18" s="11" customFormat="1" ht="3.75" customHeight="1" x14ac:dyDescent="0.25">
      <c r="F8" s="13"/>
      <c r="J8" s="88"/>
      <c r="K8" s="88"/>
      <c r="L8" s="88"/>
      <c r="M8" s="89"/>
      <c r="N8" s="88"/>
      <c r="O8" s="90"/>
    </row>
    <row r="9" spans="1:18" s="11" customFormat="1" ht="3.75" customHeight="1" x14ac:dyDescent="0.25">
      <c r="B9" s="20"/>
      <c r="C9" s="20"/>
      <c r="D9" s="20"/>
      <c r="E9" s="20"/>
      <c r="F9" s="20"/>
      <c r="G9" s="15"/>
      <c r="H9" s="15"/>
      <c r="J9" s="88"/>
      <c r="K9" s="88"/>
      <c r="L9" s="88"/>
      <c r="M9" s="89"/>
      <c r="N9" s="88"/>
      <c r="O9" s="88"/>
    </row>
    <row r="10" spans="1:18" s="49" customFormat="1" ht="12.75" x14ac:dyDescent="0.25">
      <c r="B10" s="56" t="s">
        <v>114</v>
      </c>
      <c r="C10" s="56"/>
      <c r="D10" s="56"/>
      <c r="E10" s="56"/>
      <c r="F10" s="56"/>
      <c r="J10" s="91" t="e">
        <f>+'Datos que cumplimenta el client'!C5/((+'Datos que cumplimenta el client'!D46)+(+'Datos que cumplimenta el client'!D54)+'Datos que cumplimenta el client'!C5)</f>
        <v>#DIV/0!</v>
      </c>
      <c r="K10" s="85"/>
      <c r="L10" s="85"/>
      <c r="M10" s="86" t="e">
        <f>+IF(J10&lt;='RANGOS EVALUACION NO HISTOR'!I12,'RANGOS EVALUACION NO HISTOR'!J12,IF(J10&lt;='RANGOS EVALUACION NO HISTOR'!I11,'RANGOS EVALUACION NO HISTOR'!J11,IF(J10&lt;='RANGOS EVALUACION NO HISTOR'!I10,'RANGOS EVALUACION NO HISTOR'!J10,'RANGOS EVALUACION NO HISTOR'!J9)))</f>
        <v>#DIV/0!</v>
      </c>
      <c r="N10" s="85"/>
      <c r="O10" s="87">
        <v>1.5</v>
      </c>
      <c r="R10" s="60"/>
    </row>
    <row r="11" spans="1:18" s="11" customFormat="1" ht="3.75" customHeight="1" x14ac:dyDescent="0.25">
      <c r="B11" s="20"/>
      <c r="C11" s="20"/>
      <c r="D11" s="20"/>
      <c r="E11" s="20"/>
      <c r="F11" s="20"/>
      <c r="G11" s="15"/>
      <c r="H11" s="15"/>
      <c r="J11" s="88"/>
      <c r="K11" s="88"/>
      <c r="L11" s="88"/>
      <c r="M11" s="89"/>
      <c r="N11" s="88"/>
      <c r="O11" s="88"/>
    </row>
    <row r="12" spans="1:18" s="49" customFormat="1" ht="12.75" x14ac:dyDescent="0.25">
      <c r="B12" s="56" t="s">
        <v>115</v>
      </c>
      <c r="C12" s="56"/>
      <c r="D12" s="56"/>
      <c r="E12" s="56"/>
      <c r="F12" s="56"/>
      <c r="J12" s="92" t="e">
        <f>+'Datos que cumplimenta el client'!C5/(+'Datos que cumplimenta el client'!D34-'Datos que cumplimenta el client'!D43)</f>
        <v>#DIV/0!</v>
      </c>
      <c r="K12" s="85"/>
      <c r="L12" s="85"/>
      <c r="M12" s="86" t="e">
        <f>+IF(J12&gt;='RANGOS EVALUACION NO HISTOR'!M9,'RANGOS EVALUACION NO HISTOR'!N9,IF(J12&gt;'RANGOS EVALUACION NO HISTOR'!M10,'RANGOS EVALUACION NO HISTOR'!N10,IF(J12&gt;'RANGOS EVALUACION NO HISTOR'!M11,'RANGOS EVALUACION NO HISTOR'!N11,'RANGOS EVALUACION NO HISTOR'!N12)))</f>
        <v>#DIV/0!</v>
      </c>
      <c r="N12" s="85"/>
      <c r="O12" s="87">
        <v>2.5</v>
      </c>
    </row>
    <row r="13" spans="1:18" s="11" customFormat="1" ht="3.75" customHeight="1" x14ac:dyDescent="0.25">
      <c r="B13" s="20"/>
      <c r="C13" s="20"/>
      <c r="D13" s="20"/>
      <c r="E13" s="20"/>
      <c r="F13" s="20"/>
      <c r="G13" s="15"/>
      <c r="H13" s="15"/>
      <c r="J13" s="88"/>
      <c r="K13" s="88"/>
      <c r="L13" s="88"/>
      <c r="M13" s="89"/>
      <c r="N13" s="88"/>
      <c r="O13" s="88"/>
    </row>
    <row r="14" spans="1:18" s="49" customFormat="1" ht="12.75" x14ac:dyDescent="0.25">
      <c r="B14" s="56" t="s">
        <v>96</v>
      </c>
      <c r="C14" s="56"/>
      <c r="D14" s="56"/>
      <c r="E14" s="56"/>
      <c r="F14" s="56"/>
      <c r="J14" s="93" t="e">
        <f>+((-'Datos que cumplimenta el client'!D74-+'Datos que cumplimenta el client'!D77)+(+'Datos que cumplimenta el client'!D80)+(-'Datos que cumplimenta el client'!D68)-'Datos que cumplimenta el client'!D69)/(+'Datos que cumplimenta el client'!D67)</f>
        <v>#DIV/0!</v>
      </c>
      <c r="K14" s="85"/>
      <c r="L14" s="85"/>
      <c r="M14" s="86">
        <f>IFERROR((IF(J14&lt;'RANGOS EVALUACION NO HISTOR'!Q9,'RANGOS EVALUACION NO HISTOR'!R9,IF(J14&lt;'RANGOS EVALUACION NO HISTOR'!Q10,'RANGOS EVALUACION NO HISTOR'!R10,IF(J14&lt;'RANGOS EVALUACION NO HISTOR'!Q11,'RANGOS EVALUACION NO HISTOR'!R11,'RANGOS EVALUACION NO HISTOR'!R12)))),0)</f>
        <v>0</v>
      </c>
      <c r="N14" s="85"/>
      <c r="O14" s="87">
        <v>0.5</v>
      </c>
      <c r="R14" s="61"/>
    </row>
    <row r="15" spans="1:18" s="11" customFormat="1" ht="3.75" customHeight="1" x14ac:dyDescent="0.25">
      <c r="F15" s="13"/>
    </row>
    <row r="16" spans="1:18" x14ac:dyDescent="0.25">
      <c r="B16" s="124" t="s">
        <v>101</v>
      </c>
      <c r="C16" s="124"/>
      <c r="D16" s="124"/>
      <c r="E16" s="124"/>
      <c r="F16" s="124"/>
      <c r="G16" s="124"/>
      <c r="H16" s="124"/>
      <c r="I16" s="124"/>
      <c r="J16" s="124"/>
      <c r="K16" s="27"/>
      <c r="L16" s="11"/>
      <c r="M16" s="26">
        <v>3.5</v>
      </c>
      <c r="O16" s="24"/>
    </row>
    <row r="17" spans="2:15" s="11" customFormat="1" ht="3.75" customHeight="1" x14ac:dyDescent="0.25">
      <c r="B17" s="15"/>
      <c r="C17" s="15"/>
      <c r="D17" s="15"/>
      <c r="E17" s="15"/>
      <c r="F17" s="15"/>
      <c r="G17" s="15"/>
      <c r="H17" s="15"/>
    </row>
    <row r="18" spans="2:15" x14ac:dyDescent="0.25">
      <c r="B18" s="124" t="s">
        <v>81</v>
      </c>
      <c r="C18" s="124"/>
      <c r="D18" s="124"/>
      <c r="E18" s="124"/>
      <c r="F18" s="124"/>
      <c r="G18" s="124"/>
      <c r="H18" s="124"/>
      <c r="I18" s="124"/>
      <c r="J18" s="124"/>
      <c r="K18" s="62"/>
      <c r="L18" s="15"/>
      <c r="M18" s="26" t="e">
        <f>+M7+M10+M12+M14</f>
        <v>#DIV/0!</v>
      </c>
      <c r="O18" s="24"/>
    </row>
    <row r="19" spans="2:15" s="11" customFormat="1" ht="3.75" customHeight="1" x14ac:dyDescent="0.25">
      <c r="F19" s="13"/>
    </row>
    <row r="20" spans="2:15" x14ac:dyDescent="0.25">
      <c r="B20" s="124"/>
      <c r="C20" s="124"/>
      <c r="D20" s="124"/>
      <c r="E20" s="124"/>
      <c r="F20" s="124"/>
      <c r="G20" s="124"/>
      <c r="H20" s="124"/>
      <c r="I20" s="124"/>
      <c r="J20" s="124"/>
      <c r="K20" s="27"/>
      <c r="L20" s="11"/>
      <c r="M20" s="11"/>
      <c r="N20" s="11"/>
    </row>
    <row r="21" spans="2:15" s="11" customFormat="1" x14ac:dyDescent="0.2">
      <c r="D21" s="12"/>
      <c r="F21" s="13"/>
      <c r="H21" s="12"/>
    </row>
    <row r="22" spans="2:15" s="11" customFormat="1" x14ac:dyDescent="0.2">
      <c r="D22" s="12"/>
      <c r="F22" s="13"/>
      <c r="H22" s="12"/>
    </row>
    <row r="23" spans="2:15" s="11" customFormat="1" x14ac:dyDescent="0.25">
      <c r="F23" s="13"/>
    </row>
    <row r="24" spans="2:15" s="11" customFormat="1" ht="12.75" x14ac:dyDescent="0.25">
      <c r="B24" s="20"/>
      <c r="C24" s="20"/>
      <c r="D24" s="20"/>
    </row>
    <row r="25" spans="2:15" s="11" customFormat="1" ht="12.75" x14ac:dyDescent="0.25">
      <c r="B25" s="20"/>
      <c r="C25" s="20"/>
      <c r="D25" s="20"/>
    </row>
    <row r="26" spans="2:15" s="11" customFormat="1" ht="12.75" x14ac:dyDescent="0.25">
      <c r="B26" s="20"/>
      <c r="C26" s="20"/>
      <c r="D26" s="20"/>
    </row>
  </sheetData>
  <sheetProtection password="C3FB" sheet="1" objects="1" scenarios="1"/>
  <mergeCells count="4">
    <mergeCell ref="B16:J16"/>
    <mergeCell ref="B18:J18"/>
    <mergeCell ref="B2:O2"/>
    <mergeCell ref="B20:J20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1200" verticalDpi="1200" r:id="rId1"/>
  <headerFooter>
    <oddFooter>&amp;C&amp;8Esta calificación solo es válida con los datos aportados. Cualquier variación invalida el resultado.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R26"/>
  <sheetViews>
    <sheetView showGridLines="0" tabSelected="1" workbookViewId="0">
      <selection activeCell="J14" activeCellId="3" sqref="J7 J10 J12 J14"/>
    </sheetView>
  </sheetViews>
  <sheetFormatPr baseColWidth="10" defaultRowHeight="12" x14ac:dyDescent="0.2"/>
  <cols>
    <col min="1" max="1" width="1.42578125" style="15" customWidth="1"/>
    <col min="2" max="2" width="28.140625" style="15" customWidth="1"/>
    <col min="3" max="3" width="1.42578125" style="15" customWidth="1"/>
    <col min="4" max="4" width="16.5703125" style="15" customWidth="1"/>
    <col min="5" max="5" width="1.42578125" style="15" customWidth="1"/>
    <col min="6" max="6" width="32" style="15" customWidth="1"/>
    <col min="7" max="7" width="1.42578125" style="15" customWidth="1"/>
    <col min="8" max="8" width="11.42578125" style="15" customWidth="1"/>
    <col min="9" max="9" width="1.42578125" style="15" customWidth="1"/>
    <col min="10" max="10" width="11.140625" style="15" customWidth="1"/>
    <col min="11" max="11" width="1.42578125" style="15" customWidth="1"/>
    <col min="12" max="12" width="1.42578125" style="25" customWidth="1"/>
    <col min="13" max="13" width="11.140625" style="15" customWidth="1"/>
    <col min="14" max="14" width="1.42578125" style="15" customWidth="1"/>
    <col min="15" max="15" width="15.7109375" style="15" customWidth="1"/>
    <col min="16" max="16" width="1.42578125" style="15" customWidth="1"/>
    <col min="17" max="16384" width="11.42578125" style="15"/>
  </cols>
  <sheetData>
    <row r="1" spans="1:18" s="11" customFormat="1" ht="12.75" thickBot="1" x14ac:dyDescent="0.25">
      <c r="D1" s="12"/>
      <c r="F1" s="13"/>
      <c r="H1" s="12"/>
    </row>
    <row r="2" spans="1:18" ht="21" thickBot="1" x14ac:dyDescent="0.3">
      <c r="A2" s="14"/>
      <c r="B2" s="120" t="s">
        <v>100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2"/>
    </row>
    <row r="3" spans="1:18" s="11" customFormat="1" x14ac:dyDescent="0.25"/>
    <row r="4" spans="1:18" s="11" customFormat="1" x14ac:dyDescent="0.25"/>
    <row r="5" spans="1:18" ht="36" x14ac:dyDescent="0.25">
      <c r="B5" s="31"/>
      <c r="J5" s="34" t="s">
        <v>75</v>
      </c>
      <c r="K5" s="24"/>
      <c r="L5" s="24"/>
      <c r="M5" s="34" t="s">
        <v>76</v>
      </c>
      <c r="O5" s="34" t="s">
        <v>112</v>
      </c>
    </row>
    <row r="6" spans="1:18" s="11" customFormat="1" ht="3.75" customHeight="1" x14ac:dyDescent="0.25">
      <c r="F6" s="13"/>
      <c r="O6" s="32"/>
    </row>
    <row r="7" spans="1:18" s="49" customFormat="1" ht="12.75" x14ac:dyDescent="0.25">
      <c r="B7" s="56" t="s">
        <v>113</v>
      </c>
      <c r="C7" s="56"/>
      <c r="D7" s="56"/>
      <c r="E7" s="56"/>
      <c r="F7" s="56"/>
      <c r="J7" s="84" t="e">
        <f>((+'Datos que cumplimenta el client'!C46)+(+'Datos que cumplimenta el client'!C54)+'Datos que cumplimenta el client'!C5)/(+'Datos que cumplimenta el client'!C34-'Datos que cumplimenta el client'!C43)</f>
        <v>#DIV/0!</v>
      </c>
      <c r="K7" s="85"/>
      <c r="L7" s="85"/>
      <c r="M7" s="86" t="e">
        <f>+IF(J7&lt;'RANGOS EVALUACION NO HISTOR'!E12,'RANGOS EVALUACION NO HISTOR'!F12,IF(J7&lt;'RANGOS EVALUACION NO HISTOR'!E11,'RANGOS EVALUACION NO HISTOR'!F11,IF(J7&lt;'RANGOS EVALUACION NO HISTOR'!E10,'RANGOS EVALUACION NO HISTOR'!F10,'RANGOS EVALUACION NO HISTOR'!F9)))</f>
        <v>#DIV/0!</v>
      </c>
      <c r="N7" s="85"/>
      <c r="O7" s="87">
        <v>2.5</v>
      </c>
      <c r="R7" s="59"/>
    </row>
    <row r="8" spans="1:18" s="11" customFormat="1" ht="3.75" customHeight="1" x14ac:dyDescent="0.25">
      <c r="F8" s="13"/>
      <c r="J8" s="88"/>
      <c r="K8" s="88"/>
      <c r="L8" s="88"/>
      <c r="M8" s="89"/>
      <c r="N8" s="88"/>
      <c r="O8" s="90"/>
    </row>
    <row r="9" spans="1:18" s="11" customFormat="1" ht="3.75" customHeight="1" x14ac:dyDescent="0.25">
      <c r="B9" s="20"/>
      <c r="C9" s="20"/>
      <c r="D9" s="20"/>
      <c r="E9" s="20"/>
      <c r="F9" s="20"/>
      <c r="G9" s="15"/>
      <c r="H9" s="15"/>
      <c r="J9" s="88"/>
      <c r="K9" s="88"/>
      <c r="L9" s="88"/>
      <c r="M9" s="89"/>
      <c r="N9" s="88"/>
      <c r="O9" s="88"/>
    </row>
    <row r="10" spans="1:18" s="49" customFormat="1" ht="12.75" x14ac:dyDescent="0.25">
      <c r="B10" s="56" t="s">
        <v>114</v>
      </c>
      <c r="C10" s="56"/>
      <c r="D10" s="56"/>
      <c r="E10" s="56"/>
      <c r="F10" s="56"/>
      <c r="J10" s="91" t="e">
        <f>+'Datos que cumplimenta el client'!C5/((+'Datos que cumplimenta el client'!C46)+(+'Datos que cumplimenta el client'!C54)+'Datos que cumplimenta el client'!C5)</f>
        <v>#DIV/0!</v>
      </c>
      <c r="K10" s="85"/>
      <c r="L10" s="85"/>
      <c r="M10" s="86" t="e">
        <f>+IF(J10&lt;='RANGOS EVALUACION NO HISTOR'!I12,'RANGOS EVALUACION NO HISTOR'!J12,IF(J10&lt;='RANGOS EVALUACION NO HISTOR'!I11,'RANGOS EVALUACION NO HISTOR'!J11,IF(J10&lt;='RANGOS EVALUACION NO HISTOR'!I10,'RANGOS EVALUACION NO HISTOR'!J10,'RANGOS EVALUACION NO HISTOR'!J9)))</f>
        <v>#DIV/0!</v>
      </c>
      <c r="N10" s="85"/>
      <c r="O10" s="87">
        <v>1.5</v>
      </c>
      <c r="R10" s="60"/>
    </row>
    <row r="11" spans="1:18" s="11" customFormat="1" ht="3.75" customHeight="1" x14ac:dyDescent="0.25">
      <c r="B11" s="20"/>
      <c r="C11" s="20"/>
      <c r="D11" s="20"/>
      <c r="E11" s="20"/>
      <c r="F11" s="20"/>
      <c r="G11" s="15"/>
      <c r="H11" s="15"/>
      <c r="J11" s="88"/>
      <c r="K11" s="88"/>
      <c r="L11" s="88"/>
      <c r="M11" s="89"/>
      <c r="N11" s="88"/>
      <c r="O11" s="88"/>
    </row>
    <row r="12" spans="1:18" s="49" customFormat="1" ht="12.75" x14ac:dyDescent="0.25">
      <c r="B12" s="56" t="s">
        <v>115</v>
      </c>
      <c r="C12" s="56"/>
      <c r="D12" s="56"/>
      <c r="E12" s="56"/>
      <c r="F12" s="56"/>
      <c r="J12" s="92" t="e">
        <f>+'Datos que cumplimenta el client'!C5/(+'Datos que cumplimenta el client'!C34-'Datos que cumplimenta el client'!C43)</f>
        <v>#DIV/0!</v>
      </c>
      <c r="K12" s="85"/>
      <c r="L12" s="85"/>
      <c r="M12" s="86" t="e">
        <f>+IF(J12&gt;='RANGOS EVALUACION NO HISTOR'!M9,'RANGOS EVALUACION NO HISTOR'!N9,IF(J12&gt;'RANGOS EVALUACION NO HISTOR'!M10,'RANGOS EVALUACION NO HISTOR'!N10,IF(J12&gt;'RANGOS EVALUACION NO HISTOR'!M11,'RANGOS EVALUACION NO HISTOR'!N11,'RANGOS EVALUACION NO HISTOR'!N12)))</f>
        <v>#DIV/0!</v>
      </c>
      <c r="N12" s="85"/>
      <c r="O12" s="87">
        <v>2.5</v>
      </c>
    </row>
    <row r="13" spans="1:18" s="11" customFormat="1" ht="3.75" customHeight="1" x14ac:dyDescent="0.25">
      <c r="B13" s="20"/>
      <c r="C13" s="20"/>
      <c r="D13" s="20"/>
      <c r="E13" s="20"/>
      <c r="F13" s="20"/>
      <c r="G13" s="15"/>
      <c r="H13" s="15"/>
      <c r="J13" s="88"/>
      <c r="K13" s="88"/>
      <c r="L13" s="88"/>
      <c r="M13" s="89"/>
      <c r="N13" s="88"/>
      <c r="O13" s="88"/>
    </row>
    <row r="14" spans="1:18" s="49" customFormat="1" ht="12.75" x14ac:dyDescent="0.25">
      <c r="B14" s="56" t="s">
        <v>96</v>
      </c>
      <c r="C14" s="56"/>
      <c r="D14" s="56"/>
      <c r="E14" s="56"/>
      <c r="F14" s="56"/>
      <c r="J14" s="93" t="e">
        <f>+((-'Datos que cumplimenta el client'!C74-+'Datos que cumplimenta el client'!C77)+(+'Datos que cumplimenta el client'!C80)+(-'Datos que cumplimenta el client'!C68)-'Datos que cumplimenta el client'!C69)/(+'Datos que cumplimenta el client'!C67)</f>
        <v>#DIV/0!</v>
      </c>
      <c r="K14" s="85"/>
      <c r="L14" s="85"/>
      <c r="M14" s="86">
        <f>IFERROR((IF(J14&lt;'RANGOS EVALUACION NO HISTOR'!Q9,'RANGOS EVALUACION NO HISTOR'!R9,IF(J14&lt;'RANGOS EVALUACION NO HISTOR'!Q10,'RANGOS EVALUACION NO HISTOR'!R10,IF(J14&lt;'RANGOS EVALUACION NO HISTOR'!Q11,'RANGOS EVALUACION NO HISTOR'!R11,'RANGOS EVALUACION NO HISTOR'!R12)))),0)</f>
        <v>0</v>
      </c>
      <c r="N14" s="85"/>
      <c r="O14" s="87">
        <v>0.5</v>
      </c>
      <c r="R14" s="61"/>
    </row>
    <row r="15" spans="1:18" s="11" customFormat="1" ht="3.75" customHeight="1" x14ac:dyDescent="0.25">
      <c r="F15" s="13"/>
    </row>
    <row r="16" spans="1:18" x14ac:dyDescent="0.25">
      <c r="B16" s="124" t="s">
        <v>101</v>
      </c>
      <c r="C16" s="124"/>
      <c r="D16" s="124"/>
      <c r="E16" s="124"/>
      <c r="F16" s="124"/>
      <c r="G16" s="124"/>
      <c r="H16" s="124"/>
      <c r="I16" s="124"/>
      <c r="J16" s="124"/>
      <c r="K16" s="27"/>
      <c r="L16" s="11"/>
      <c r="M16" s="26">
        <v>3.5</v>
      </c>
      <c r="O16" s="24"/>
    </row>
    <row r="17" spans="2:15" s="11" customFormat="1" ht="3.75" customHeight="1" x14ac:dyDescent="0.25">
      <c r="B17" s="15"/>
      <c r="C17" s="15"/>
      <c r="D17" s="15"/>
      <c r="E17" s="15"/>
      <c r="F17" s="15"/>
      <c r="G17" s="15"/>
      <c r="H17" s="15"/>
    </row>
    <row r="18" spans="2:15" x14ac:dyDescent="0.25">
      <c r="B18" s="124" t="s">
        <v>81</v>
      </c>
      <c r="C18" s="124"/>
      <c r="D18" s="124"/>
      <c r="E18" s="124"/>
      <c r="F18" s="124"/>
      <c r="G18" s="124"/>
      <c r="H18" s="124"/>
      <c r="I18" s="124"/>
      <c r="J18" s="124"/>
      <c r="K18" s="62"/>
      <c r="L18" s="15"/>
      <c r="M18" s="26" t="e">
        <f>+M7+M10+M12+M14</f>
        <v>#DIV/0!</v>
      </c>
      <c r="O18" s="24"/>
    </row>
    <row r="19" spans="2:15" s="11" customFormat="1" ht="3.75" customHeight="1" x14ac:dyDescent="0.25">
      <c r="F19" s="13"/>
    </row>
    <row r="20" spans="2:15" x14ac:dyDescent="0.25">
      <c r="B20" s="124"/>
      <c r="C20" s="124"/>
      <c r="D20" s="124"/>
      <c r="E20" s="124"/>
      <c r="F20" s="124"/>
      <c r="G20" s="124"/>
      <c r="H20" s="124"/>
      <c r="I20" s="124"/>
      <c r="J20" s="124"/>
      <c r="K20" s="27"/>
      <c r="L20" s="11"/>
      <c r="M20" s="11"/>
      <c r="N20" s="11"/>
    </row>
    <row r="21" spans="2:15" s="11" customFormat="1" x14ac:dyDescent="0.2">
      <c r="D21" s="12"/>
      <c r="F21" s="13"/>
      <c r="H21" s="12"/>
    </row>
    <row r="22" spans="2:15" s="11" customFormat="1" x14ac:dyDescent="0.2">
      <c r="D22" s="12"/>
      <c r="F22" s="13"/>
      <c r="H22" s="12"/>
    </row>
    <row r="23" spans="2:15" s="11" customFormat="1" x14ac:dyDescent="0.25">
      <c r="F23" s="13"/>
    </row>
    <row r="24" spans="2:15" s="11" customFormat="1" ht="12.75" x14ac:dyDescent="0.25">
      <c r="B24" s="20"/>
      <c r="C24" s="20"/>
      <c r="D24" s="20"/>
    </row>
    <row r="25" spans="2:15" s="11" customFormat="1" ht="12.75" x14ac:dyDescent="0.25">
      <c r="B25" s="20"/>
      <c r="C25" s="20"/>
      <c r="D25" s="20"/>
    </row>
    <row r="26" spans="2:15" s="11" customFormat="1" ht="12.75" x14ac:dyDescent="0.25">
      <c r="B26" s="20"/>
      <c r="C26" s="20"/>
      <c r="D26" s="20"/>
    </row>
  </sheetData>
  <sheetProtection password="C3FB" sheet="1" objects="1" scenarios="1"/>
  <mergeCells count="4">
    <mergeCell ref="B2:O2"/>
    <mergeCell ref="B16:J16"/>
    <mergeCell ref="B18:J18"/>
    <mergeCell ref="B20:J20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1200" verticalDpi="1200" r:id="rId1"/>
  <headerFooter>
    <oddFooter>&amp;C&amp;8Esta calificación solo es válida con los datos aportados. Cualquier variación invalida el resultado.&amp;11
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3:W16"/>
  <sheetViews>
    <sheetView showGridLines="0" topLeftCell="C1" workbookViewId="0">
      <selection activeCell="E9" sqref="E9"/>
    </sheetView>
  </sheetViews>
  <sheetFormatPr baseColWidth="10" defaultRowHeight="12.75" outlineLevelCol="1" x14ac:dyDescent="0.2"/>
  <cols>
    <col min="1" max="1" width="5.7109375" style="37" customWidth="1"/>
    <col min="2" max="2" width="5.7109375" style="36" customWidth="1"/>
    <col min="3" max="3" width="5.85546875" style="37" customWidth="1"/>
    <col min="4" max="4" width="31.42578125" style="37" customWidth="1" outlineLevel="1"/>
    <col min="5" max="6" width="11.42578125" style="37" customWidth="1" outlineLevel="1"/>
    <col min="7" max="7" width="4.7109375" style="37" customWidth="1" outlineLevel="1"/>
    <col min="8" max="8" width="34.85546875" style="37" customWidth="1" outlineLevel="1"/>
    <col min="9" max="10" width="11.42578125" style="37" customWidth="1" outlineLevel="1"/>
    <col min="11" max="11" width="4.7109375" style="37" customWidth="1" outlineLevel="1"/>
    <col min="12" max="12" width="32" style="37" customWidth="1" outlineLevel="1"/>
    <col min="13" max="14" width="11.42578125" style="37" customWidth="1" outlineLevel="1"/>
    <col min="15" max="15" width="4.7109375" style="37" customWidth="1" outlineLevel="1"/>
    <col min="16" max="16" width="33.85546875" style="37" customWidth="1" outlineLevel="1"/>
    <col min="17" max="18" width="11.42578125" style="37" customWidth="1" outlineLevel="1"/>
    <col min="19" max="19" width="5.7109375" style="36" customWidth="1"/>
    <col min="20" max="23" width="11.42578125" style="35"/>
    <col min="24" max="16384" width="11.42578125" style="37"/>
  </cols>
  <sheetData>
    <row r="3" spans="2:19" s="37" customFormat="1" ht="12" x14ac:dyDescent="0.2">
      <c r="B3" s="36"/>
      <c r="D3" s="37" t="s">
        <v>130</v>
      </c>
      <c r="S3" s="36"/>
    </row>
    <row r="5" spans="2:19" s="37" customFormat="1" ht="15" customHeight="1" x14ac:dyDescent="0.2">
      <c r="B5" s="36"/>
      <c r="D5" s="37" t="s">
        <v>105</v>
      </c>
      <c r="S5" s="36"/>
    </row>
    <row r="6" spans="2:19" s="37" customFormat="1" ht="15" customHeight="1" x14ac:dyDescent="0.2">
      <c r="B6" s="36"/>
      <c r="S6" s="36"/>
    </row>
    <row r="7" spans="2:19" s="37" customFormat="1" ht="27.75" customHeight="1" x14ac:dyDescent="0.2">
      <c r="B7" s="36"/>
      <c r="D7" s="129" t="s">
        <v>113</v>
      </c>
      <c r="E7" s="130"/>
      <c r="F7" s="131"/>
      <c r="H7" s="126" t="s">
        <v>114</v>
      </c>
      <c r="I7" s="127"/>
      <c r="J7" s="128"/>
      <c r="L7" s="126" t="s">
        <v>115</v>
      </c>
      <c r="M7" s="127"/>
      <c r="N7" s="128"/>
      <c r="P7" s="126" t="s">
        <v>96</v>
      </c>
      <c r="Q7" s="127"/>
      <c r="R7" s="128"/>
      <c r="S7" s="36"/>
    </row>
    <row r="8" spans="2:19" s="37" customFormat="1" ht="15" customHeight="1" x14ac:dyDescent="0.2">
      <c r="B8" s="36"/>
      <c r="D8" s="26" t="s">
        <v>88</v>
      </c>
      <c r="E8" s="26" t="s">
        <v>86</v>
      </c>
      <c r="F8" s="26" t="s">
        <v>87</v>
      </c>
      <c r="H8" s="26" t="s">
        <v>88</v>
      </c>
      <c r="I8" s="26" t="s">
        <v>86</v>
      </c>
      <c r="J8" s="26" t="s">
        <v>87</v>
      </c>
      <c r="L8" s="26" t="s">
        <v>88</v>
      </c>
      <c r="M8" s="26" t="s">
        <v>86</v>
      </c>
      <c r="N8" s="26" t="s">
        <v>87</v>
      </c>
      <c r="P8" s="26" t="s">
        <v>88</v>
      </c>
      <c r="Q8" s="26" t="s">
        <v>86</v>
      </c>
      <c r="R8" s="26" t="s">
        <v>87</v>
      </c>
      <c r="S8" s="36"/>
    </row>
    <row r="9" spans="2:19" s="39" customFormat="1" ht="30" customHeight="1" x14ac:dyDescent="0.25">
      <c r="B9" s="38"/>
      <c r="D9" s="40" t="s">
        <v>116</v>
      </c>
      <c r="E9" s="47">
        <v>2.5</v>
      </c>
      <c r="F9" s="42">
        <v>0.1</v>
      </c>
      <c r="H9" s="40" t="s">
        <v>120</v>
      </c>
      <c r="I9" s="41">
        <v>0.8</v>
      </c>
      <c r="J9" s="42">
        <v>0.1</v>
      </c>
      <c r="L9" s="40" t="s">
        <v>124</v>
      </c>
      <c r="M9" s="41">
        <v>3</v>
      </c>
      <c r="N9" s="42">
        <v>1</v>
      </c>
      <c r="P9" s="45" t="s">
        <v>126</v>
      </c>
      <c r="Q9" s="26">
        <v>0.05</v>
      </c>
      <c r="R9" s="26">
        <v>0</v>
      </c>
      <c r="S9" s="38"/>
    </row>
    <row r="10" spans="2:19" s="39" customFormat="1" ht="12" x14ac:dyDescent="0.25">
      <c r="B10" s="38"/>
      <c r="D10" s="40" t="s">
        <v>117</v>
      </c>
      <c r="E10" s="47">
        <v>2.5</v>
      </c>
      <c r="F10" s="42">
        <v>0.5</v>
      </c>
      <c r="H10" s="40" t="s">
        <v>121</v>
      </c>
      <c r="I10" s="43">
        <v>0.8</v>
      </c>
      <c r="J10" s="42">
        <v>0.5</v>
      </c>
      <c r="L10" s="40" t="s">
        <v>134</v>
      </c>
      <c r="M10" s="43">
        <v>2</v>
      </c>
      <c r="N10" s="42">
        <v>1.5</v>
      </c>
      <c r="P10" s="40" t="s">
        <v>127</v>
      </c>
      <c r="Q10" s="41">
        <v>0.1</v>
      </c>
      <c r="R10" s="42">
        <v>0.1</v>
      </c>
      <c r="S10" s="38"/>
    </row>
    <row r="11" spans="2:19" s="39" customFormat="1" ht="12" x14ac:dyDescent="0.25">
      <c r="B11" s="38"/>
      <c r="D11" s="40" t="s">
        <v>118</v>
      </c>
      <c r="E11" s="47">
        <v>2</v>
      </c>
      <c r="F11" s="42">
        <v>1.5</v>
      </c>
      <c r="H11" s="40" t="s">
        <v>122</v>
      </c>
      <c r="I11" s="43">
        <v>0.6</v>
      </c>
      <c r="J11" s="42">
        <v>1</v>
      </c>
      <c r="L11" s="40" t="s">
        <v>133</v>
      </c>
      <c r="M11" s="43">
        <v>1</v>
      </c>
      <c r="N11" s="42">
        <v>2</v>
      </c>
      <c r="P11" s="40" t="s">
        <v>128</v>
      </c>
      <c r="Q11" s="43">
        <v>0.15</v>
      </c>
      <c r="R11" s="42">
        <v>0.4</v>
      </c>
      <c r="S11" s="38"/>
    </row>
    <row r="12" spans="2:19" s="39" customFormat="1" ht="12" x14ac:dyDescent="0.25">
      <c r="B12" s="38"/>
      <c r="D12" s="40" t="s">
        <v>119</v>
      </c>
      <c r="E12" s="47">
        <v>1</v>
      </c>
      <c r="F12" s="42">
        <v>2.5</v>
      </c>
      <c r="H12" s="40" t="s">
        <v>123</v>
      </c>
      <c r="I12" s="48">
        <v>0.5</v>
      </c>
      <c r="J12" s="42">
        <v>1.5</v>
      </c>
      <c r="L12" s="40" t="s">
        <v>125</v>
      </c>
      <c r="M12" s="43">
        <v>1</v>
      </c>
      <c r="N12" s="42">
        <v>2.5</v>
      </c>
      <c r="P12" s="40" t="s">
        <v>129</v>
      </c>
      <c r="Q12" s="43">
        <v>0</v>
      </c>
      <c r="R12" s="42">
        <v>0.5</v>
      </c>
      <c r="S12" s="38"/>
    </row>
    <row r="13" spans="2:19" s="39" customFormat="1" ht="30" hidden="1" customHeight="1" x14ac:dyDescent="0.25">
      <c r="B13" s="38"/>
      <c r="D13" s="51" t="s">
        <v>108</v>
      </c>
      <c r="E13" s="55"/>
      <c r="F13" s="52">
        <v>1</v>
      </c>
      <c r="G13" s="50"/>
      <c r="H13" s="51" t="s">
        <v>109</v>
      </c>
      <c r="I13" s="53">
        <v>0.1</v>
      </c>
      <c r="J13" s="52">
        <v>2</v>
      </c>
      <c r="K13" s="50"/>
      <c r="L13" s="51" t="s">
        <v>110</v>
      </c>
      <c r="M13" s="52">
        <v>0.25</v>
      </c>
      <c r="N13" s="52">
        <v>2</v>
      </c>
      <c r="O13" s="50"/>
      <c r="P13" s="51" t="s">
        <v>111</v>
      </c>
      <c r="Q13" s="54">
        <v>0.15</v>
      </c>
      <c r="R13" s="52">
        <v>2</v>
      </c>
      <c r="S13" s="38"/>
    </row>
    <row r="14" spans="2:19" s="37" customFormat="1" ht="15" customHeight="1" x14ac:dyDescent="0.2">
      <c r="B14" s="36"/>
      <c r="S14" s="36"/>
    </row>
    <row r="15" spans="2:19" s="37" customFormat="1" ht="27" customHeight="1" x14ac:dyDescent="0.2">
      <c r="B15" s="36"/>
      <c r="S15" s="36"/>
    </row>
    <row r="16" spans="2:19" s="37" customFormat="1" ht="15" customHeight="1" x14ac:dyDescent="0.2">
      <c r="B16" s="36"/>
      <c r="S16" s="36"/>
    </row>
  </sheetData>
  <sheetProtection password="C3FB" sheet="1" objects="1" scenarios="1"/>
  <mergeCells count="4">
    <mergeCell ref="P7:R7"/>
    <mergeCell ref="D7:F7"/>
    <mergeCell ref="H7:J7"/>
    <mergeCell ref="L7:N7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2:W33"/>
  <sheetViews>
    <sheetView topLeftCell="A7" workbookViewId="0">
      <selection activeCell="I25" sqref="I25"/>
    </sheetView>
  </sheetViews>
  <sheetFormatPr baseColWidth="10" defaultRowHeight="11.25" outlineLevelCol="1" x14ac:dyDescent="0.2"/>
  <cols>
    <col min="1" max="1" width="5.7109375" style="3" customWidth="1"/>
    <col min="2" max="2" width="5.7109375" style="4" customWidth="1"/>
    <col min="3" max="3" width="5.85546875" style="3" customWidth="1"/>
    <col min="4" max="6" width="11.42578125" style="3" customWidth="1" outlineLevel="1"/>
    <col min="7" max="7" width="4.7109375" style="3" customWidth="1" outlineLevel="1"/>
    <col min="8" max="10" width="11.42578125" style="3" customWidth="1" outlineLevel="1"/>
    <col min="11" max="11" width="4.7109375" style="3" customWidth="1" outlineLevel="1"/>
    <col min="12" max="14" width="11.42578125" style="3" customWidth="1" outlineLevel="1"/>
    <col min="15" max="15" width="4.7109375" style="3" customWidth="1" outlineLevel="1"/>
    <col min="16" max="18" width="11.42578125" style="3" customWidth="1" outlineLevel="1"/>
    <col min="19" max="19" width="4.7109375" style="3" customWidth="1" outlineLevel="1"/>
    <col min="20" max="22" width="11.42578125" style="3" customWidth="1" outlineLevel="1"/>
    <col min="23" max="23" width="5.7109375" style="4" customWidth="1"/>
    <col min="24" max="16384" width="11.42578125" style="3"/>
  </cols>
  <sheetData>
    <row r="2" spans="2:18" x14ac:dyDescent="0.2">
      <c r="D2" s="3" t="s">
        <v>107</v>
      </c>
    </row>
    <row r="3" spans="2:18" ht="21" x14ac:dyDescent="0.35">
      <c r="D3" s="2" t="s">
        <v>82</v>
      </c>
    </row>
    <row r="6" spans="2:18" x14ac:dyDescent="0.2">
      <c r="D6" s="3" t="s">
        <v>83</v>
      </c>
    </row>
    <row r="8" spans="2:18" ht="27.75" customHeight="1" x14ac:dyDescent="0.2">
      <c r="D8" s="133" t="s">
        <v>84</v>
      </c>
      <c r="E8" s="134"/>
      <c r="F8" s="135"/>
      <c r="H8" s="133" t="s">
        <v>85</v>
      </c>
      <c r="I8" s="134"/>
      <c r="J8" s="135"/>
      <c r="L8" s="132" t="s">
        <v>135</v>
      </c>
      <c r="M8" s="132"/>
      <c r="N8" s="132"/>
      <c r="P8" s="132" t="s">
        <v>137</v>
      </c>
      <c r="Q8" s="132"/>
      <c r="R8" s="132"/>
    </row>
    <row r="9" spans="2:18" ht="15" customHeight="1" x14ac:dyDescent="0.2">
      <c r="D9" s="5" t="s">
        <v>88</v>
      </c>
      <c r="E9" s="5" t="s">
        <v>86</v>
      </c>
      <c r="F9" s="5" t="s">
        <v>87</v>
      </c>
      <c r="H9" s="5" t="s">
        <v>88</v>
      </c>
      <c r="I9" s="5" t="s">
        <v>86</v>
      </c>
      <c r="J9" s="5" t="s">
        <v>87</v>
      </c>
      <c r="L9" s="5" t="s">
        <v>88</v>
      </c>
      <c r="M9" s="5" t="s">
        <v>86</v>
      </c>
      <c r="N9" s="5" t="s">
        <v>87</v>
      </c>
      <c r="P9" s="5" t="s">
        <v>88</v>
      </c>
      <c r="Q9" s="5" t="s">
        <v>86</v>
      </c>
      <c r="R9" s="5" t="s">
        <v>87</v>
      </c>
    </row>
    <row r="10" spans="2:18" ht="15" customHeight="1" x14ac:dyDescent="0.2">
      <c r="B10" s="4" t="s">
        <v>106</v>
      </c>
      <c r="D10" s="26" t="s">
        <v>89</v>
      </c>
      <c r="E10" s="26">
        <v>1.25</v>
      </c>
      <c r="F10" s="26">
        <v>0.1</v>
      </c>
      <c r="H10" s="6" t="s">
        <v>89</v>
      </c>
      <c r="I10" s="6">
        <v>0.75</v>
      </c>
      <c r="J10" s="6">
        <v>0.1</v>
      </c>
      <c r="L10" s="6" t="s">
        <v>98</v>
      </c>
      <c r="M10" s="6">
        <v>1.75</v>
      </c>
      <c r="N10" s="6">
        <v>0.1</v>
      </c>
      <c r="P10" s="6" t="s">
        <v>89</v>
      </c>
      <c r="Q10" s="7">
        <v>0.04</v>
      </c>
      <c r="R10" s="6">
        <v>0.1</v>
      </c>
    </row>
    <row r="11" spans="2:18" ht="15" customHeight="1" x14ac:dyDescent="0.2">
      <c r="D11" s="44" t="s">
        <v>89</v>
      </c>
      <c r="E11" s="41">
        <v>1.5</v>
      </c>
      <c r="F11" s="42">
        <v>0.2</v>
      </c>
      <c r="H11" s="6" t="s">
        <v>89</v>
      </c>
      <c r="I11" s="6">
        <v>1</v>
      </c>
      <c r="J11" s="6">
        <v>0.2</v>
      </c>
      <c r="L11" s="6" t="s">
        <v>97</v>
      </c>
      <c r="M11" s="6">
        <v>1.25</v>
      </c>
      <c r="N11" s="6">
        <v>0.2</v>
      </c>
      <c r="P11" s="6" t="s">
        <v>89</v>
      </c>
      <c r="Q11" s="7">
        <v>0.05</v>
      </c>
      <c r="R11" s="6">
        <v>0.2</v>
      </c>
    </row>
    <row r="12" spans="2:18" ht="15" customHeight="1" x14ac:dyDescent="0.2">
      <c r="D12" s="44" t="s">
        <v>90</v>
      </c>
      <c r="E12" s="43">
        <v>2</v>
      </c>
      <c r="F12" s="42">
        <v>0.3</v>
      </c>
      <c r="H12" s="6" t="s">
        <v>90</v>
      </c>
      <c r="I12" s="6">
        <v>2</v>
      </c>
      <c r="J12" s="6">
        <v>0.3</v>
      </c>
      <c r="L12" s="6" t="s">
        <v>97</v>
      </c>
      <c r="M12" s="6">
        <v>0.75</v>
      </c>
      <c r="N12" s="6">
        <v>0.3</v>
      </c>
      <c r="P12" s="6" t="s">
        <v>90</v>
      </c>
      <c r="Q12" s="7">
        <v>7.4999999999999997E-2</v>
      </c>
      <c r="R12" s="6">
        <v>0.3</v>
      </c>
    </row>
    <row r="13" spans="2:18" ht="15" customHeight="1" x14ac:dyDescent="0.2">
      <c r="D13" s="44" t="s">
        <v>90</v>
      </c>
      <c r="E13" s="43">
        <v>2.75</v>
      </c>
      <c r="F13" s="42">
        <v>0.4</v>
      </c>
      <c r="H13" s="6" t="s">
        <v>90</v>
      </c>
      <c r="I13" s="6">
        <v>3</v>
      </c>
      <c r="J13" s="6">
        <v>0.4</v>
      </c>
      <c r="L13" s="6" t="s">
        <v>97</v>
      </c>
      <c r="M13" s="6">
        <v>0.5</v>
      </c>
      <c r="N13" s="6">
        <v>0.4</v>
      </c>
      <c r="P13" s="6" t="s">
        <v>90</v>
      </c>
      <c r="Q13" s="7">
        <v>0.12</v>
      </c>
      <c r="R13" s="6">
        <v>0.4</v>
      </c>
    </row>
    <row r="14" spans="2:18" ht="15" customHeight="1" x14ac:dyDescent="0.2">
      <c r="D14" s="44" t="s">
        <v>91</v>
      </c>
      <c r="E14" s="43">
        <v>2.75</v>
      </c>
      <c r="F14" s="42">
        <v>0.5</v>
      </c>
      <c r="H14" s="6" t="s">
        <v>91</v>
      </c>
      <c r="I14" s="6">
        <v>3</v>
      </c>
      <c r="J14" s="6">
        <v>0.5</v>
      </c>
      <c r="L14" s="6" t="s">
        <v>99</v>
      </c>
      <c r="M14" s="6">
        <v>0.5</v>
      </c>
      <c r="N14" s="6">
        <v>0.5</v>
      </c>
      <c r="P14" s="6" t="s">
        <v>91</v>
      </c>
      <c r="Q14" s="7">
        <v>0.12</v>
      </c>
      <c r="R14" s="6">
        <v>0.5</v>
      </c>
    </row>
    <row r="15" spans="2:18" ht="15" customHeight="1" x14ac:dyDescent="0.2"/>
    <row r="16" spans="2:18" ht="15" customHeight="1" x14ac:dyDescent="0.2">
      <c r="B16" s="8"/>
    </row>
    <row r="17" spans="2:22" ht="33" customHeight="1" x14ac:dyDescent="0.2">
      <c r="B17" s="8"/>
      <c r="C17" s="9"/>
      <c r="D17" s="132" t="s">
        <v>92</v>
      </c>
      <c r="E17" s="132"/>
      <c r="F17" s="132"/>
      <c r="H17" s="132" t="s">
        <v>139</v>
      </c>
      <c r="I17" s="132"/>
      <c r="J17" s="132"/>
      <c r="L17" s="132" t="s">
        <v>93</v>
      </c>
      <c r="M17" s="132"/>
      <c r="N17" s="132"/>
      <c r="P17" s="132" t="s">
        <v>141</v>
      </c>
      <c r="Q17" s="132"/>
      <c r="R17" s="132"/>
      <c r="T17" s="132" t="s">
        <v>142</v>
      </c>
      <c r="U17" s="132"/>
      <c r="V17" s="132"/>
    </row>
    <row r="18" spans="2:22" ht="15" customHeight="1" x14ac:dyDescent="0.2">
      <c r="B18" s="8"/>
      <c r="C18" s="9"/>
      <c r="D18" s="5" t="s">
        <v>88</v>
      </c>
      <c r="E18" s="5" t="s">
        <v>86</v>
      </c>
      <c r="F18" s="5" t="s">
        <v>87</v>
      </c>
      <c r="H18" s="5" t="s">
        <v>88</v>
      </c>
      <c r="I18" s="5" t="s">
        <v>86</v>
      </c>
      <c r="J18" s="5" t="s">
        <v>87</v>
      </c>
      <c r="L18" s="5" t="s">
        <v>88</v>
      </c>
      <c r="M18" s="5" t="s">
        <v>86</v>
      </c>
      <c r="N18" s="5" t="s">
        <v>87</v>
      </c>
      <c r="P18" s="5" t="s">
        <v>88</v>
      </c>
      <c r="Q18" s="5" t="s">
        <v>86</v>
      </c>
      <c r="R18" s="5" t="s">
        <v>87</v>
      </c>
      <c r="T18" s="5" t="s">
        <v>88</v>
      </c>
      <c r="U18" s="5" t="s">
        <v>86</v>
      </c>
      <c r="V18" s="5" t="s">
        <v>87</v>
      </c>
    </row>
    <row r="19" spans="2:22" ht="15" customHeight="1" x14ac:dyDescent="0.2">
      <c r="B19" s="8"/>
      <c r="C19" s="9"/>
      <c r="D19" s="6" t="s">
        <v>98</v>
      </c>
      <c r="E19" s="6">
        <v>6</v>
      </c>
      <c r="F19" s="10">
        <v>0.1</v>
      </c>
      <c r="H19" s="33" t="s">
        <v>99</v>
      </c>
      <c r="I19" s="57">
        <f>0.1*('Datos que cumplimenta el client'!D15 +'Datos que cumplimenta el client'!D16)</f>
        <v>0</v>
      </c>
      <c r="J19" s="10">
        <v>0.6</v>
      </c>
      <c r="L19" s="6" t="s">
        <v>89</v>
      </c>
      <c r="M19" s="6">
        <v>0.25</v>
      </c>
      <c r="N19" s="10">
        <v>0.1</v>
      </c>
      <c r="P19" s="6" t="s">
        <v>89</v>
      </c>
      <c r="Q19" s="6">
        <v>0.5</v>
      </c>
      <c r="R19" s="10">
        <v>0.1</v>
      </c>
      <c r="T19" s="6" t="s">
        <v>89</v>
      </c>
      <c r="U19" s="6">
        <v>1</v>
      </c>
      <c r="V19" s="10">
        <v>0.1</v>
      </c>
    </row>
    <row r="20" spans="2:22" ht="15" customHeight="1" x14ac:dyDescent="0.2">
      <c r="B20" s="8"/>
      <c r="D20" s="6" t="s">
        <v>98</v>
      </c>
      <c r="E20" s="6">
        <v>4</v>
      </c>
      <c r="F20" s="10">
        <v>0.2</v>
      </c>
      <c r="H20" s="33" t="s">
        <v>99</v>
      </c>
      <c r="I20" s="57">
        <f>0.3*('Datos que cumplimenta el client'!D15 +'Datos que cumplimenta el client'!D16)</f>
        <v>0</v>
      </c>
      <c r="J20" s="10">
        <v>0.5</v>
      </c>
      <c r="L20" s="6" t="s">
        <v>89</v>
      </c>
      <c r="M20" s="6">
        <v>0.75</v>
      </c>
      <c r="N20" s="10">
        <v>0.2</v>
      </c>
      <c r="P20" s="6" t="s">
        <v>89</v>
      </c>
      <c r="Q20" s="6">
        <v>1</v>
      </c>
      <c r="R20" s="10">
        <v>0.2</v>
      </c>
      <c r="T20" s="6" t="s">
        <v>89</v>
      </c>
      <c r="U20" s="6">
        <v>1.5</v>
      </c>
      <c r="V20" s="10">
        <v>0.2</v>
      </c>
    </row>
    <row r="21" spans="2:22" ht="15" customHeight="1" x14ac:dyDescent="0.2">
      <c r="B21" s="8"/>
      <c r="D21" s="6" t="s">
        <v>97</v>
      </c>
      <c r="E21" s="6">
        <v>3</v>
      </c>
      <c r="F21" s="10">
        <v>0.3</v>
      </c>
      <c r="H21" s="33" t="s">
        <v>99</v>
      </c>
      <c r="I21" s="57">
        <f>0.4*('Datos que cumplimenta el client'!D15 +'Datos que cumplimenta el client'!D16)</f>
        <v>0</v>
      </c>
      <c r="J21" s="10">
        <v>0.4</v>
      </c>
      <c r="L21" s="6" t="s">
        <v>90</v>
      </c>
      <c r="M21" s="6">
        <v>1</v>
      </c>
      <c r="N21" s="10">
        <v>0.3</v>
      </c>
      <c r="P21" s="6" t="s">
        <v>90</v>
      </c>
      <c r="Q21" s="6">
        <v>1.5</v>
      </c>
      <c r="R21" s="10">
        <v>0.3</v>
      </c>
      <c r="T21" s="6" t="s">
        <v>90</v>
      </c>
      <c r="U21" s="6">
        <v>2</v>
      </c>
      <c r="V21" s="10">
        <v>0.3</v>
      </c>
    </row>
    <row r="22" spans="2:22" ht="15" customHeight="1" x14ac:dyDescent="0.2">
      <c r="B22" s="8"/>
      <c r="D22" s="6" t="s">
        <v>97</v>
      </c>
      <c r="E22" s="6">
        <v>2</v>
      </c>
      <c r="F22" s="10">
        <v>0.4</v>
      </c>
      <c r="H22" s="33" t="s">
        <v>99</v>
      </c>
      <c r="I22" s="57">
        <f>0.6*('Datos que cumplimenta el client'!D15 +'Datos que cumplimenta el client'!D16)</f>
        <v>0</v>
      </c>
      <c r="J22" s="10">
        <v>0.3</v>
      </c>
      <c r="L22" s="6" t="s">
        <v>90</v>
      </c>
      <c r="M22" s="6">
        <v>1.25</v>
      </c>
      <c r="N22" s="10">
        <v>0.4</v>
      </c>
      <c r="P22" s="6" t="s">
        <v>90</v>
      </c>
      <c r="Q22" s="6">
        <v>1.75</v>
      </c>
      <c r="R22" s="10">
        <v>0.4</v>
      </c>
      <c r="T22" s="6" t="s">
        <v>90</v>
      </c>
      <c r="U22" s="6">
        <v>2.5</v>
      </c>
      <c r="V22" s="10">
        <v>0.4</v>
      </c>
    </row>
    <row r="23" spans="2:22" ht="15" customHeight="1" x14ac:dyDescent="0.2">
      <c r="B23" s="8"/>
      <c r="D23" s="6" t="s">
        <v>99</v>
      </c>
      <c r="E23" s="6">
        <v>2</v>
      </c>
      <c r="F23" s="10">
        <v>0.6</v>
      </c>
      <c r="H23" s="10" t="s">
        <v>99</v>
      </c>
      <c r="I23" s="57">
        <f>0.8*('Datos que cumplimenta el client'!D15 +'Datos que cumplimenta el client'!D16)</f>
        <v>0</v>
      </c>
      <c r="J23" s="10">
        <v>0.2</v>
      </c>
      <c r="L23" s="6" t="s">
        <v>91</v>
      </c>
      <c r="M23" s="6">
        <v>1.25</v>
      </c>
      <c r="N23" s="10">
        <v>0.6</v>
      </c>
      <c r="P23" s="6" t="s">
        <v>91</v>
      </c>
      <c r="Q23" s="6">
        <v>1.75</v>
      </c>
      <c r="R23" s="10">
        <v>0.6</v>
      </c>
      <c r="T23" s="6" t="s">
        <v>91</v>
      </c>
      <c r="U23" s="6">
        <v>2.5</v>
      </c>
      <c r="V23" s="10">
        <v>0.6</v>
      </c>
    </row>
    <row r="24" spans="2:22" ht="15" customHeight="1" x14ac:dyDescent="0.2">
      <c r="B24" s="8"/>
      <c r="H24" s="10" t="s">
        <v>98</v>
      </c>
      <c r="I24" s="57">
        <f>0.8*('Datos que cumplimenta el client'!D15 +'Datos que cumplimenta el client'!D16)</f>
        <v>0</v>
      </c>
      <c r="J24" s="10">
        <v>0.1</v>
      </c>
    </row>
    <row r="25" spans="2:22" ht="15" customHeight="1" x14ac:dyDescent="0.2">
      <c r="B25" s="8"/>
    </row>
    <row r="26" spans="2:22" ht="36.75" customHeight="1" x14ac:dyDescent="0.2">
      <c r="B26" s="8"/>
      <c r="D26" s="132" t="s">
        <v>143</v>
      </c>
      <c r="E26" s="132"/>
      <c r="F26" s="132"/>
      <c r="H26" s="132" t="s">
        <v>94</v>
      </c>
      <c r="I26" s="132"/>
      <c r="J26" s="132"/>
      <c r="L26" s="132" t="s">
        <v>145</v>
      </c>
      <c r="M26" s="132"/>
      <c r="N26" s="132"/>
      <c r="P26" s="132" t="s">
        <v>95</v>
      </c>
      <c r="Q26" s="132"/>
      <c r="R26" s="132"/>
    </row>
    <row r="27" spans="2:22" ht="15" customHeight="1" x14ac:dyDescent="0.2">
      <c r="D27" s="5" t="s">
        <v>88</v>
      </c>
      <c r="E27" s="5" t="s">
        <v>86</v>
      </c>
      <c r="F27" s="5" t="s">
        <v>87</v>
      </c>
      <c r="H27" s="5" t="s">
        <v>88</v>
      </c>
      <c r="I27" s="5" t="s">
        <v>86</v>
      </c>
      <c r="J27" s="5" t="s">
        <v>87</v>
      </c>
      <c r="L27" s="5" t="s">
        <v>88</v>
      </c>
      <c r="M27" s="5" t="s">
        <v>86</v>
      </c>
      <c r="N27" s="5" t="s">
        <v>87</v>
      </c>
      <c r="P27" s="5" t="s">
        <v>88</v>
      </c>
      <c r="Q27" s="5" t="s">
        <v>86</v>
      </c>
      <c r="R27" s="5" t="s">
        <v>87</v>
      </c>
    </row>
    <row r="28" spans="2:22" ht="15" customHeight="1" x14ac:dyDescent="0.2">
      <c r="D28" s="6" t="s">
        <v>89</v>
      </c>
      <c r="E28" s="7">
        <v>0.03</v>
      </c>
      <c r="F28" s="6">
        <v>0.1</v>
      </c>
      <c r="H28" s="6" t="s">
        <v>89</v>
      </c>
      <c r="I28" s="7">
        <v>0.05</v>
      </c>
      <c r="J28" s="6">
        <v>0.1</v>
      </c>
      <c r="L28" s="6" t="s">
        <v>89</v>
      </c>
      <c r="M28" s="7">
        <v>7.4999999999999997E-2</v>
      </c>
      <c r="N28" s="6">
        <v>0.1</v>
      </c>
      <c r="P28" s="6" t="s">
        <v>89</v>
      </c>
      <c r="Q28" s="109" t="e">
        <f>0.75*'EVALUACIÓN CON HISTOR '!J30</f>
        <v>#DIV/0!</v>
      </c>
      <c r="R28" s="6">
        <v>0.1</v>
      </c>
    </row>
    <row r="29" spans="2:22" ht="15" customHeight="1" x14ac:dyDescent="0.2">
      <c r="D29" s="6" t="s">
        <v>89</v>
      </c>
      <c r="E29" s="7">
        <v>0.04</v>
      </c>
      <c r="F29" s="6">
        <v>0.2</v>
      </c>
      <c r="H29" s="6" t="s">
        <v>89</v>
      </c>
      <c r="I29" s="7">
        <v>7.4999999999999997E-2</v>
      </c>
      <c r="J29" s="6">
        <v>0.2</v>
      </c>
      <c r="L29" s="6" t="s">
        <v>89</v>
      </c>
      <c r="M29" s="7">
        <v>0.1</v>
      </c>
      <c r="N29" s="6">
        <v>0.2</v>
      </c>
      <c r="P29" s="6" t="s">
        <v>89</v>
      </c>
      <c r="Q29" s="109" t="e">
        <f>1*'EVALUACIÓN CON HISTOR '!J30</f>
        <v>#DIV/0!</v>
      </c>
      <c r="R29" s="6">
        <v>0.2</v>
      </c>
    </row>
    <row r="30" spans="2:22" ht="15" customHeight="1" x14ac:dyDescent="0.2">
      <c r="D30" s="6" t="s">
        <v>90</v>
      </c>
      <c r="E30" s="7">
        <v>6.5000000000000002E-2</v>
      </c>
      <c r="F30" s="6">
        <v>0.3</v>
      </c>
      <c r="H30" s="6" t="s">
        <v>90</v>
      </c>
      <c r="I30" s="7">
        <v>0.1</v>
      </c>
      <c r="J30" s="6">
        <v>0.3</v>
      </c>
      <c r="L30" s="6" t="s">
        <v>90</v>
      </c>
      <c r="M30" s="7">
        <v>0.125</v>
      </c>
      <c r="N30" s="6">
        <v>0.3</v>
      </c>
      <c r="P30" s="6" t="s">
        <v>90</v>
      </c>
      <c r="Q30" s="109" t="e">
        <f>1.5*'EVALUACIÓN CON HISTOR '!J30</f>
        <v>#DIV/0!</v>
      </c>
      <c r="R30" s="6">
        <v>0.3</v>
      </c>
    </row>
    <row r="31" spans="2:22" ht="15" customHeight="1" x14ac:dyDescent="0.2">
      <c r="D31" s="6" t="s">
        <v>90</v>
      </c>
      <c r="E31" s="7">
        <v>0.1</v>
      </c>
      <c r="F31" s="6">
        <v>0.4</v>
      </c>
      <c r="H31" s="6" t="s">
        <v>90</v>
      </c>
      <c r="I31" s="7">
        <v>0.15</v>
      </c>
      <c r="J31" s="6">
        <v>0.4</v>
      </c>
      <c r="L31" s="6" t="s">
        <v>90</v>
      </c>
      <c r="M31" s="7">
        <v>0.15</v>
      </c>
      <c r="N31" s="6">
        <v>0.4</v>
      </c>
      <c r="P31" s="6" t="s">
        <v>90</v>
      </c>
      <c r="Q31" s="109" t="e">
        <f>2*'EVALUACIÓN CON HISTOR '!J30</f>
        <v>#DIV/0!</v>
      </c>
      <c r="R31" s="6">
        <v>0.4</v>
      </c>
    </row>
    <row r="32" spans="2:22" ht="15" customHeight="1" x14ac:dyDescent="0.2">
      <c r="D32" s="6" t="s">
        <v>91</v>
      </c>
      <c r="E32" s="7">
        <v>0.1</v>
      </c>
      <c r="F32" s="6">
        <v>0.5</v>
      </c>
      <c r="H32" s="6" t="s">
        <v>91</v>
      </c>
      <c r="I32" s="7">
        <v>0.15</v>
      </c>
      <c r="J32" s="6">
        <v>0.5</v>
      </c>
      <c r="L32" s="6" t="s">
        <v>91</v>
      </c>
      <c r="M32" s="7">
        <v>0.15</v>
      </c>
      <c r="N32" s="6">
        <v>0.5</v>
      </c>
      <c r="P32" s="6" t="s">
        <v>91</v>
      </c>
      <c r="Q32" s="109" t="e">
        <f>2*'EVALUACIÓN CON HISTOR '!J30</f>
        <v>#DIV/0!</v>
      </c>
      <c r="R32" s="6">
        <v>0.5</v>
      </c>
    </row>
    <row r="33" spans="13:13" x14ac:dyDescent="0.2">
      <c r="M33" s="9"/>
    </row>
  </sheetData>
  <sheetProtection password="C3FB" sheet="1" objects="1" scenarios="1"/>
  <mergeCells count="13">
    <mergeCell ref="L8:N8"/>
    <mergeCell ref="P8:R8"/>
    <mergeCell ref="D17:F17"/>
    <mergeCell ref="H17:J17"/>
    <mergeCell ref="L17:N17"/>
    <mergeCell ref="D8:F8"/>
    <mergeCell ref="H8:J8"/>
    <mergeCell ref="P26:R26"/>
    <mergeCell ref="P17:R17"/>
    <mergeCell ref="T17:V17"/>
    <mergeCell ref="D26:F26"/>
    <mergeCell ref="H26:J26"/>
    <mergeCell ref="L26:N26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26EBC95D111CA4EBB9B6779F6674B21" ma:contentTypeVersion="1" ma:contentTypeDescription="Crear nuevo documento." ma:contentTypeScope="" ma:versionID="4f46d3437830216e7c1ac2feec65874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775AA7-EF14-4B8A-9CE4-4E6F72177E2B}"/>
</file>

<file path=customXml/itemProps2.xml><?xml version="1.0" encoding="utf-8"?>
<ds:datastoreItem xmlns:ds="http://schemas.openxmlformats.org/officeDocument/2006/customXml" ds:itemID="{418E3245-34ED-488A-B184-5A4D90A8020E}"/>
</file>

<file path=customXml/itemProps3.xml><?xml version="1.0" encoding="utf-8"?>
<ds:datastoreItem xmlns:ds="http://schemas.openxmlformats.org/officeDocument/2006/customXml" ds:itemID="{65AFA701-F7D0-4DEE-8DDF-F41E7F785F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Datos que cumplimenta el client</vt:lpstr>
      <vt:lpstr>EVALUACIÓN CON HISTOR </vt:lpstr>
      <vt:lpstr>EVALUACIÓN NO HISTOR</vt:lpstr>
      <vt:lpstr>EVALUACIÓN NO HISTOR 2016</vt:lpstr>
      <vt:lpstr>RANGOS EVALUACION NO HISTOR</vt:lpstr>
      <vt:lpstr>RANGOS EVALUACION CON HISTOR</vt:lpstr>
      <vt:lpstr>Hoja1</vt:lpstr>
      <vt:lpstr>'Datos que cumplimenta el client'!Área_de_impresión</vt:lpstr>
      <vt:lpstr>'EVALUACIÓN CON HISTOR '!Área_de_impresión</vt:lpstr>
      <vt:lpstr>'EVALUACIÓN NO HISTOR'!Área_de_impresión</vt:lpstr>
      <vt:lpstr>'EVALUACIÓN NO HISTOR 2016'!Área_de_impresión</vt:lpstr>
      <vt:lpstr>'RANGOS EVALUACION NO HISTOR'!Área_de_impresión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Avalverde</dc:creator>
  <cp:lastModifiedBy>Santos Bueno, Nuria</cp:lastModifiedBy>
  <cp:lastPrinted>2015-02-05T17:29:18Z</cp:lastPrinted>
  <dcterms:created xsi:type="dcterms:W3CDTF">2014-03-20T14:45:58Z</dcterms:created>
  <dcterms:modified xsi:type="dcterms:W3CDTF">2016-03-03T12:49:45Z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0x010100426EBC95D111CA4EBB9B6779F6674B21</vt:lpwstr>
  </property>
</Properties>
</file>